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Cash Flow" sheetId="3" state="visible" r:id="rId3"/>
    <sheet xmlns:r="http://schemas.openxmlformats.org/officeDocument/2006/relationships" name="Category Pivot" sheetId="4" state="visible" r:id="rId4"/>
    <sheet xmlns:r="http://schemas.openxmlformats.org/officeDocument/2006/relationships" name="Reconciliation" sheetId="5" state="visible" r:id="rId5"/>
    <sheet xmlns:r="http://schemas.openxmlformats.org/officeDocument/2006/relationships" name="Exceptions" sheetId="6" state="visible" r:id="rId6"/>
    <sheet xmlns:r="http://schemas.openxmlformats.org/officeDocument/2006/relationships" name="Rul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#,##0.00;[Red]-#,##0.00"/>
    <numFmt numFmtId="167" formatCode="#,##0;[Red]-#,##0"/>
    <numFmt numFmtId="168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17324D"/>
      <sz val="16"/>
    </font>
    <font>
      <name val="Calibri"/>
      <i val="1"/>
      <color rgb="00666666"/>
      <sz val="9"/>
    </font>
    <font>
      <name val="Calibri"/>
      <b val="1"/>
      <color rgb="00FFFFFF"/>
    </font>
    <font>
      <name val="Calibri"/>
      <b val="1"/>
    </font>
    <font>
      <name val="Calibri"/>
      <b val="1"/>
      <color rgb="0017324D"/>
      <sz val="12"/>
    </font>
    <font>
      <name val="Calibri"/>
      <i val="1"/>
      <sz val="9"/>
    </font>
    <font>
      <name val="Calibri"/>
      <b val="1"/>
      <sz val="11"/>
    </font>
    <font>
      <name val="Calibri"/>
      <color rgb="00666666"/>
      <sz val="9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EAF2F7"/>
      </patternFill>
    </fill>
    <fill>
      <patternFill patternType="solid">
        <fgColor rgb="009C2B2B"/>
      </patternFill>
    </fill>
  </fills>
  <borders count="2">
    <border>
      <left/>
      <right/>
      <top/>
      <bottom/>
      <diagonal/>
    </border>
    <border>
      <top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0" borderId="0" applyAlignment="1" pivotButton="0" quotePrefix="0" xfId="0">
      <alignment horizontal="left"/>
    </xf>
    <xf numFmtId="168" fontId="1" fillId="0" borderId="0" applyAlignment="1" pivotButton="0" quotePrefix="0" xfId="0">
      <alignment horizontal="left"/>
    </xf>
    <xf numFmtId="0" fontId="5" fillId="0" borderId="0" pivotButton="0" quotePrefix="0" xfId="0"/>
    <xf numFmtId="0" fontId="4" fillId="0" borderId="0" pivotButton="0" quotePrefix="0" xfId="0"/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0" fontId="4" fillId="0" borderId="1" pivotButton="0" quotePrefix="0" xfId="0"/>
    <xf numFmtId="166" fontId="4" fillId="0" borderId="1" pivotButton="0" quotePrefix="0" xfId="0"/>
    <xf numFmtId="167" fontId="0" fillId="0" borderId="0" pivotButton="0" quotePrefix="0" xfId="0"/>
    <xf numFmtId="0" fontId="0" fillId="3" borderId="0" pivotButton="0" quotePrefix="0" xfId="0"/>
    <xf numFmtId="166" fontId="0" fillId="3" borderId="0" pivotButton="0" quotePrefix="0" xfId="0"/>
    <xf numFmtId="0" fontId="6" fillId="0" borderId="0" pivotButton="0" quotePrefix="0" xfId="0"/>
    <xf numFmtId="0" fontId="3" fillId="4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ill>
        <patternFill patternType="solid">
          <fgColor rgb="00FCE4D6"/>
        </patternFill>
      </fill>
    </dxf>
    <dxf>
      <fill>
        <patternFill patternType="solid">
          <fgColor rgb="00F8D7DA"/>
        </patternFill>
      </fill>
    </dxf>
    <dxf>
      <font>
        <name val="Calibri"/>
        <color rgb="00C00000"/>
      </font>
    </dxf>
    <dxf>
      <font>
        <name val="Calibri"/>
        <b val="1"/>
        <color rgb="00155724"/>
      </font>
      <fill>
        <patternFill patternType="solid">
          <fgColor rgb="00D4EDDA"/>
        </patternFill>
      </fill>
    </dxf>
    <dxf>
      <font>
        <name val="Calibri"/>
        <b val="1"/>
        <color rgb="00721C24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Money in vs money out (excl. transfers)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'Cash Flow'!C4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'Cash Flow'!$A$5:$A$7</f>
            </numRef>
          </cat>
          <val>
            <numRef>
              <f>'Cash Flow'!$C$5:$C$7</f>
            </numRef>
          </val>
        </ser>
        <ser>
          <idx val="1"/>
          <order val="1"/>
          <tx>
            <strRef>
              <f>'Cash Flow'!D4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'Cash Flow'!$A$5:$A$7</f>
            </numRef>
          </cat>
          <val>
            <numRef>
              <f>'Cash Flow'!$D$5:$D$7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AUD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Quarter spend by category (net outflow)</a:t>
            </a:r>
          </a:p>
        </rich>
      </tx>
    </title>
    <plotArea>
      <barChart>
        <barDir val="bar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'Category Pivot'!$H$6:$H$20</f>
            </numRef>
          </cat>
          <val>
            <numRef>
              <f>'Category Pivot'!$I$6:$I$20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10</col>
      <colOff>0</colOff>
      <row>2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ransactions" displayName="tblTransactions" ref="A4:Q163" headerRowCount="1">
  <autoFilter ref="A4:Q163"/>
  <tableColumns count="17">
    <tableColumn id="1" name="ID"/>
    <tableColumn id="2" name="Date"/>
    <tableColumn id="3" name="Month"/>
    <tableColumn id="4" name="Account"/>
    <tableColumn id="5" name="Description"/>
    <tableColumn id="6" name="Category"/>
    <tableColumn id="7" name="Rule matched"/>
    <tableColumn id="8" name="Money in"/>
    <tableColumn id="9" name="Money out"/>
    <tableColumn id="10" name="Net"/>
    <tableColumn id="11" name="Stated balance"/>
    <tableColumn id="12" name="Calculated balance"/>
    <tableColumn id="13" name="Balance check"/>
    <tableColumn id="14" name="Transfer match"/>
    <tableColumn id="15" name="Flags"/>
    <tableColumn id="16" name="Source file"/>
    <tableColumn id="17" name="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30" customWidth="1" min="3" max="3"/>
    <col width="16" customWidth="1" min="4" max="4"/>
    <col width="30" customWidth="1" min="5" max="5"/>
    <col width="16" customWidth="1" min="6" max="6"/>
    <col width="30" customWidth="1" min="7" max="7"/>
    <col width="16" customWidth="1" min="8" max="8"/>
  </cols>
  <sheetData>
    <row r="1">
      <c r="A1" s="1" t="inlineStr">
        <is>
          <t>Bank statements to Excel: Q1 FY27 (Jul-Sep 2026)</t>
        </is>
      </c>
    </row>
    <row r="2">
      <c r="A2" s="2" t="inlineStr">
        <is>
          <t>Sample project with placeholder data, not a real client. All banks, businesses and amounts are invented.</t>
        </is>
      </c>
    </row>
    <row r="4">
      <c r="A4" s="3" t="inlineStr">
        <is>
          <t>Sample Design Studio (sample business): 3 accounts at 3 sample banks</t>
        </is>
      </c>
    </row>
    <row r="6">
      <c r="A6" s="4" t="inlineStr">
        <is>
          <t>Statements</t>
        </is>
      </c>
      <c r="C6" s="4" t="inlineStr">
        <is>
          <t>Pages read</t>
        </is>
      </c>
      <c r="E6" s="4" t="inlineStr">
        <is>
          <t>Transactions</t>
        </is>
      </c>
      <c r="G6" s="4" t="inlineStr">
        <is>
          <t>Money in (excl. transfers)</t>
        </is>
      </c>
    </row>
    <row r="7">
      <c r="A7" s="5" t="n">
        <v>3</v>
      </c>
      <c r="C7" s="5" t="n">
        <v>7</v>
      </c>
      <c r="E7" s="5">
        <f>COUNTA(Transactions!$A$5:$A$163)</f>
        <v>159</v>
      </c>
      <c r="G7" s="6">
        <f>'Cash Flow'!C8</f>
        <v>96983.03</v>
      </c>
    </row>
    <row r="9">
      <c r="A9" s="4" t="inlineStr">
        <is>
          <t>Money out (excl. transfers)</t>
        </is>
      </c>
      <c r="C9" s="4" t="inlineStr">
        <is>
          <t>Net cash flow</t>
        </is>
      </c>
      <c r="E9" s="4" t="inlineStr">
        <is>
          <t>Statements reconciled</t>
        </is>
      </c>
      <c r="G9" s="4" t="inlineStr">
        <is>
          <t>Exceptions to review</t>
        </is>
      </c>
    </row>
    <row r="10">
      <c r="A10" s="6">
        <f>'Cash Flow'!D8</f>
        <v>68332.8</v>
      </c>
      <c r="C10" s="6">
        <f>'Cash Flow'!E8</f>
        <v>28650.23</v>
      </c>
      <c r="E10" s="5" t="str">
        <f>COUNTIF(Reconciliation!I5:I7,"PASS")&amp;" of "&amp;COUNTA(Reconciliation!A5:A7)</f>
        <v>3 of 3</v>
      </c>
      <c r="G10" s="5">
        <f>COUNTA(Exceptions!A5:A12)</f>
        <v>8</v>
      </c>
    </row>
    <row r="12">
      <c r="A12" s="7" t="inlineStr">
        <is>
          <t>Tabs</t>
        </is>
      </c>
    </row>
    <row r="13">
      <c r="A13" s="8" t="inlineStr">
        <is>
          <t>Transactions</t>
        </is>
      </c>
      <c r="B13" t="inlineStr">
        <is>
          <t>Every extracted line with date, account, category, money in/out, stated vs calculated balance and flags (Excel Table).</t>
        </is>
      </c>
    </row>
    <row r="14">
      <c r="A14" s="8" t="inlineStr">
        <is>
          <t>Cash Flow</t>
        </is>
      </c>
      <c r="B14" t="inlineStr">
        <is>
          <t>Monthly money in / out / net (internal transfers excluded), net by account, chart.</t>
        </is>
      </c>
    </row>
    <row r="15">
      <c r="A15" s="8" t="inlineStr">
        <is>
          <t>Category Pivot</t>
        </is>
      </c>
      <c r="B15" t="inlineStr">
        <is>
          <t>Net amount by category and month using live SUMIFS; ties back to the total change in bank balances.</t>
        </is>
      </c>
    </row>
    <row r="16">
      <c r="A16" s="8" t="inlineStr">
        <is>
          <t>Reconciliation</t>
        </is>
      </c>
      <c r="B16" t="inlineStr">
        <is>
          <t>Opening + credits - debits = closing for each statement, plus every control figure printed on the statements.</t>
        </is>
      </c>
    </row>
    <row r="17">
      <c r="A17" s="8" t="inlineStr">
        <is>
          <t>Exceptions</t>
        </is>
      </c>
      <c r="B17" t="inlineStr">
        <is>
          <t>Items that need a human decision: unmatched transfers, possible duplicates, large items, uncategorised lines.</t>
        </is>
      </c>
    </row>
    <row r="18">
      <c r="A18" s="8" t="inlineStr">
        <is>
          <t>Rules</t>
        </is>
      </c>
      <c r="B18" t="inlineStr">
        <is>
          <t>Keyword rules used for categorising. Edit them and re-run to recategorise.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63"/>
  <sheetViews>
    <sheetView showGridLines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9" customWidth="1" min="3" max="3"/>
    <col width="34" customWidth="1" min="4" max="4"/>
    <col width="50" customWidth="1" min="5" max="5"/>
    <col width="22" customWidth="1" min="6" max="6"/>
    <col width="22" customWidth="1" min="7" max="7"/>
    <col width="12" customWidth="1" min="8" max="8"/>
    <col width="12" customWidth="1" min="9" max="9"/>
    <col width="12" customWidth="1" min="10" max="10"/>
    <col width="14" customWidth="1" min="11" max="11"/>
    <col width="14" customWidth="1" min="12" max="12"/>
    <col width="12" customWidth="1" min="13" max="13"/>
    <col width="11" customWidth="1" min="14" max="14"/>
    <col width="22" customWidth="1" min="15" max="15"/>
    <col width="46" customWidth="1" min="16" max="16"/>
    <col width="6" customWidth="1" min="17" max="17"/>
  </cols>
  <sheetData>
    <row r="1">
      <c r="A1" s="1" t="inlineStr">
        <is>
          <t>Transactions (all statements)</t>
        </is>
      </c>
    </row>
    <row r="2">
      <c r="A2" s="2" t="inlineStr">
        <is>
          <t>Sample project with placeholder data, not a real client. All banks, businesses and amounts are invented.</t>
        </is>
      </c>
    </row>
    <row r="4">
      <c r="A4" s="9" t="inlineStr">
        <is>
          <t>ID</t>
        </is>
      </c>
      <c r="B4" s="9" t="inlineStr">
        <is>
          <t>Date</t>
        </is>
      </c>
      <c r="C4" s="9" t="inlineStr">
        <is>
          <t>Month</t>
        </is>
      </c>
      <c r="D4" s="9" t="inlineStr">
        <is>
          <t>Account</t>
        </is>
      </c>
      <c r="E4" s="9" t="inlineStr">
        <is>
          <t>Description</t>
        </is>
      </c>
      <c r="F4" s="9" t="inlineStr">
        <is>
          <t>Category</t>
        </is>
      </c>
      <c r="G4" s="9" t="inlineStr">
        <is>
          <t>Rule matched</t>
        </is>
      </c>
      <c r="H4" s="9" t="inlineStr">
        <is>
          <t>Money in</t>
        </is>
      </c>
      <c r="I4" s="9" t="inlineStr">
        <is>
          <t>Money out</t>
        </is>
      </c>
      <c r="J4" s="9" t="inlineStr">
        <is>
          <t>Net</t>
        </is>
      </c>
      <c r="K4" s="9" t="inlineStr">
        <is>
          <t>Stated balance</t>
        </is>
      </c>
      <c r="L4" s="9" t="inlineStr">
        <is>
          <t>Calculated balance</t>
        </is>
      </c>
      <c r="M4" s="9" t="inlineStr">
        <is>
          <t>Balance check</t>
        </is>
      </c>
      <c r="N4" s="9" t="inlineStr">
        <is>
          <t>Transfer match</t>
        </is>
      </c>
      <c r="O4" s="9" t="inlineStr">
        <is>
          <t>Flags</t>
        </is>
      </c>
      <c r="P4" s="9" t="inlineStr">
        <is>
          <t>Source file</t>
        </is>
      </c>
      <c r="Q4" s="9" t="inlineStr">
        <is>
          <t>Page</t>
        </is>
      </c>
    </row>
    <row r="5">
      <c r="A5" t="inlineStr">
        <is>
          <t>T001</t>
        </is>
      </c>
      <c r="B5" s="10" t="n">
        <v>46204</v>
      </c>
      <c r="C5" t="inlineStr">
        <is>
          <t>2026-07</t>
        </is>
      </c>
      <c r="D5" t="inlineStr">
        <is>
          <t>Bank A - Business Everyday</t>
        </is>
      </c>
      <c r="E5" t="inlineStr">
        <is>
          <t>RENT 4/21 EXAMPLE PDE</t>
        </is>
      </c>
      <c r="F5" t="inlineStr">
        <is>
          <t>Rent</t>
        </is>
      </c>
      <c r="G5" t="inlineStr">
        <is>
          <t>RENT</t>
        </is>
      </c>
      <c r="H5" s="11" t="n">
        <v>0</v>
      </c>
      <c r="I5" s="11" t="n">
        <v>2450</v>
      </c>
      <c r="J5" s="11">
        <f>H5-I5</f>
        <v>-2450</v>
      </c>
      <c r="K5" s="11" t="n">
        <v>15970.55</v>
      </c>
      <c r="L5" s="11" t="n">
        <v>15970.55</v>
      </c>
      <c r="M5" t="str">
        <f>IF(ABS(K5-L5)&lt;0.005,"OK","MISMATCH")</f>
        <v>OK</v>
      </c>
      <c r="N5" t="inlineStr"/>
      <c r="O5" t="inlineStr"/>
      <c r="P5" t="inlineStr">
        <is>
          <t>01_Bank A_Bank_Business_Everyday_Q1.pdf</t>
        </is>
      </c>
      <c r="Q5" t="n">
        <v>1</v>
      </c>
    </row>
    <row r="6">
      <c r="A6" t="inlineStr">
        <is>
          <t>T002</t>
        </is>
      </c>
      <c r="B6" s="10" t="n">
        <v>46204</v>
      </c>
      <c r="C6" t="inlineStr">
        <is>
          <t>2026-07</t>
        </is>
      </c>
      <c r="D6" t="inlineStr">
        <is>
          <t>Bank C Credit Union - Projects Account</t>
        </is>
      </c>
      <c r="E6" t="inlineStr">
        <is>
          <t>DEPOSIT TUMBLEFORD BREWING PRINT JOB</t>
        </is>
      </c>
      <c r="F6" t="inlineStr">
        <is>
          <t>Sales income</t>
        </is>
      </c>
      <c r="G6" t="inlineStr">
        <is>
          <t>PRINT JOB</t>
        </is>
      </c>
      <c r="H6" s="11" t="n">
        <v>638.74</v>
      </c>
      <c r="I6" s="11" t="n">
        <v>0</v>
      </c>
      <c r="J6" s="11">
        <f>H6-I6</f>
        <v>638.74</v>
      </c>
      <c r="K6" s="11" t="n">
        <v>7948.94</v>
      </c>
      <c r="L6" s="11" t="n">
        <v>7948.94</v>
      </c>
      <c r="M6" t="str">
        <f>IF(ABS(K6-L6)&lt;0.005,"OK","MISMATCH")</f>
        <v>OK</v>
      </c>
      <c r="N6" t="inlineStr"/>
      <c r="O6" t="inlineStr"/>
      <c r="P6" t="inlineStr">
        <is>
          <t>03_Bank C_CU_Projects_Account_Q1.pdf</t>
        </is>
      </c>
      <c r="Q6" t="n">
        <v>1</v>
      </c>
    </row>
    <row r="7">
      <c r="A7" t="inlineStr">
        <is>
          <t>T003</t>
        </is>
      </c>
      <c r="B7" s="10" t="n">
        <v>46206</v>
      </c>
      <c r="C7" t="inlineStr">
        <is>
          <t>2026-07</t>
        </is>
      </c>
      <c r="D7" t="inlineStr">
        <is>
          <t>Bank A - Business Everyday</t>
        </is>
      </c>
      <c r="E7" t="inlineStr">
        <is>
          <t>POS PETROLEUM PLUS 0412</t>
        </is>
      </c>
      <c r="F7" t="inlineStr">
        <is>
          <t>Travel &amp; transport</t>
        </is>
      </c>
      <c r="G7" t="inlineStr">
        <is>
          <t>PETROLEUM</t>
        </is>
      </c>
      <c r="H7" s="11" t="n">
        <v>0</v>
      </c>
      <c r="I7" s="11" t="n">
        <v>58.92</v>
      </c>
      <c r="J7" s="11">
        <f>H7-I7</f>
        <v>-58.92</v>
      </c>
      <c r="K7" s="11" t="n">
        <v>15911.63</v>
      </c>
      <c r="L7" s="11" t="n">
        <v>15911.63</v>
      </c>
      <c r="M7" t="str">
        <f>IF(ABS(K7-L7)&lt;0.005,"OK","MISMATCH")</f>
        <v>OK</v>
      </c>
      <c r="N7" t="inlineStr"/>
      <c r="O7" t="inlineStr"/>
      <c r="P7" t="inlineStr">
        <is>
          <t>01_Bank A_Bank_Business_Everyday_Q1.pdf</t>
        </is>
      </c>
      <c r="Q7" t="n">
        <v>1</v>
      </c>
    </row>
    <row r="8">
      <c r="A8" t="inlineStr">
        <is>
          <t>T004</t>
        </is>
      </c>
      <c r="B8" s="10" t="n">
        <v>46206</v>
      </c>
      <c r="C8" t="inlineStr">
        <is>
          <t>2026-07</t>
        </is>
      </c>
      <c r="D8" t="inlineStr">
        <is>
          <t>Bank A - Business Everyday</t>
        </is>
      </c>
      <c r="E8" t="inlineStr">
        <is>
          <t>PAYROLL SAMPLE DESIGN STAFF</t>
        </is>
      </c>
      <c r="F8" t="inlineStr">
        <is>
          <t>Wages</t>
        </is>
      </c>
      <c r="G8" t="inlineStr">
        <is>
          <t>PAYROLL</t>
        </is>
      </c>
      <c r="H8" s="11" t="n">
        <v>0</v>
      </c>
      <c r="I8" s="11" t="n">
        <v>3879.45</v>
      </c>
      <c r="J8" s="11">
        <f>H8-I8</f>
        <v>-3879.45</v>
      </c>
      <c r="K8" s="11" t="n">
        <v>12032.18</v>
      </c>
      <c r="L8" s="11" t="n">
        <v>12032.18</v>
      </c>
      <c r="M8" t="str">
        <f>IF(ABS(K8-L8)&lt;0.005,"OK","MISMATCH")</f>
        <v>OK</v>
      </c>
      <c r="N8" t="inlineStr"/>
      <c r="O8" t="inlineStr"/>
      <c r="P8" t="inlineStr">
        <is>
          <t>01_Bank A_Bank_Business_Everyday_Q1.pdf</t>
        </is>
      </c>
      <c r="Q8" t="n">
        <v>1</v>
      </c>
    </row>
    <row r="9">
      <c r="A9" t="inlineStr">
        <is>
          <t>T005</t>
        </is>
      </c>
      <c r="B9" s="10" t="n">
        <v>46207</v>
      </c>
      <c r="C9" t="inlineStr">
        <is>
          <t>2026-07</t>
        </is>
      </c>
      <c r="D9" t="inlineStr">
        <is>
          <t>Bank C Credit Union - Projects Account</t>
        </is>
      </c>
      <c r="E9" t="inlineStr">
        <is>
          <t>INKHAVEN PRINTWORKS</t>
        </is>
      </c>
      <c r="F9" t="inlineStr">
        <is>
          <t>Print &amp; production</t>
        </is>
      </c>
      <c r="G9" t="inlineStr">
        <is>
          <t>INKHAVEN PRINTWORKS</t>
        </is>
      </c>
      <c r="H9" s="11" t="n">
        <v>0</v>
      </c>
      <c r="I9" s="11" t="n">
        <v>1621.07</v>
      </c>
      <c r="J9" s="11">
        <f>H9-I9</f>
        <v>-1621.07</v>
      </c>
      <c r="K9" s="11" t="n">
        <v>6327.87</v>
      </c>
      <c r="L9" s="11" t="n">
        <v>6327.87</v>
      </c>
      <c r="M9" t="str">
        <f>IF(ABS(K9-L9)&lt;0.005,"OK","MISMATCH")</f>
        <v>OK</v>
      </c>
      <c r="N9" t="inlineStr"/>
      <c r="O9" t="inlineStr"/>
      <c r="P9" t="inlineStr">
        <is>
          <t>03_Bank C_CU_Projects_Account_Q1.pdf</t>
        </is>
      </c>
      <c r="Q9" t="n">
        <v>1</v>
      </c>
    </row>
    <row r="10">
      <c r="A10" t="inlineStr">
        <is>
          <t>T006</t>
        </is>
      </c>
      <c r="B10" s="10" t="n">
        <v>46208</v>
      </c>
      <c r="C10" t="inlineStr">
        <is>
          <t>2026-07</t>
        </is>
      </c>
      <c r="D10" t="inlineStr">
        <is>
          <t>Bank A - Business Everyday</t>
        </is>
      </c>
      <c r="E10" t="inlineStr">
        <is>
          <t>SUPER CLEARING HOUSE</t>
        </is>
      </c>
      <c r="F10" t="inlineStr">
        <is>
          <t>Superannuation</t>
        </is>
      </c>
      <c r="G10" t="inlineStr">
        <is>
          <t>SUPER CLEARING</t>
        </is>
      </c>
      <c r="H10" s="11" t="n">
        <v>0</v>
      </c>
      <c r="I10" s="11" t="n">
        <v>738.59</v>
      </c>
      <c r="J10" s="11">
        <f>H10-I10</f>
        <v>-738.59</v>
      </c>
      <c r="K10" s="11" t="n">
        <v>11293.59</v>
      </c>
      <c r="L10" s="11" t="n">
        <v>11293.59</v>
      </c>
      <c r="M10" t="str">
        <f>IF(ABS(K10-L10)&lt;0.005,"OK","MISMATCH")</f>
        <v>OK</v>
      </c>
      <c r="N10" t="inlineStr"/>
      <c r="O10" t="inlineStr"/>
      <c r="P10" t="inlineStr">
        <is>
          <t>01_Bank A_Bank_Business_Everyday_Q1.pdf</t>
        </is>
      </c>
      <c r="Q10" t="n">
        <v>1</v>
      </c>
    </row>
    <row r="11">
      <c r="A11" t="inlineStr">
        <is>
          <t>T007</t>
        </is>
      </c>
      <c r="B11" s="10" t="n">
        <v>46209</v>
      </c>
      <c r="C11" t="inlineStr">
        <is>
          <t>2026-07</t>
        </is>
      </c>
      <c r="D11" t="inlineStr">
        <is>
          <t>Bank A - Business Everyday</t>
        </is>
      </c>
      <c r="E11" t="inlineStr">
        <is>
          <t>PIXELLA DESIGN SUITE</t>
        </is>
      </c>
      <c r="F11" t="inlineStr">
        <is>
          <t>Software &amp; subscriptions</t>
        </is>
      </c>
      <c r="G11" t="inlineStr">
        <is>
          <t>PIXELLA</t>
        </is>
      </c>
      <c r="H11" s="11" t="n">
        <v>0</v>
      </c>
      <c r="I11" s="11" t="n">
        <v>79</v>
      </c>
      <c r="J11" s="11">
        <f>H11-I11</f>
        <v>-79</v>
      </c>
      <c r="K11" s="11" t="n">
        <v>11214.59</v>
      </c>
      <c r="L11" s="11" t="n">
        <v>11214.59</v>
      </c>
      <c r="M11" t="str">
        <f>IF(ABS(K11-L11)&lt;0.005,"OK","MISMATCH")</f>
        <v>OK</v>
      </c>
      <c r="N11" t="inlineStr"/>
      <c r="O11" t="inlineStr"/>
      <c r="P11" t="inlineStr">
        <is>
          <t>01_Bank A_Bank_Business_Everyday_Q1.pdf</t>
        </is>
      </c>
      <c r="Q11" t="n">
        <v>1</v>
      </c>
    </row>
    <row r="12">
      <c r="A12" t="inlineStr">
        <is>
          <t>T008</t>
        </is>
      </c>
      <c r="B12" s="10" t="n">
        <v>46210</v>
      </c>
      <c r="C12" t="inlineStr">
        <is>
          <t>2026-07</t>
        </is>
      </c>
      <c r="D12" t="inlineStr">
        <is>
          <t>Bank C Credit Union - Projects Account</t>
        </is>
      </c>
      <c r="E12" t="inlineStr">
        <is>
          <t>FOLIOCRAFT PAPER SUPPLY</t>
        </is>
      </c>
      <c r="F12" t="inlineStr">
        <is>
          <t>Print &amp; production</t>
        </is>
      </c>
      <c r="G12" t="inlineStr">
        <is>
          <t>FOLIOCRAFT</t>
        </is>
      </c>
      <c r="H12" s="11" t="n">
        <v>0</v>
      </c>
      <c r="I12" s="11" t="n">
        <v>191.89</v>
      </c>
      <c r="J12" s="11">
        <f>H12-I12</f>
        <v>-191.89</v>
      </c>
      <c r="K12" s="11" t="n">
        <v>6135.98</v>
      </c>
      <c r="L12" s="11" t="n">
        <v>6135.98</v>
      </c>
      <c r="M12" t="str">
        <f>IF(ABS(K12-L12)&lt;0.005,"OK","MISMATCH")</f>
        <v>OK</v>
      </c>
      <c r="N12" t="inlineStr"/>
      <c r="O12" t="inlineStr"/>
      <c r="P12" t="inlineStr">
        <is>
          <t>03_Bank C_CU_Projects_Account_Q1.pdf</t>
        </is>
      </c>
      <c r="Q12" t="n">
        <v>1</v>
      </c>
    </row>
    <row r="13">
      <c r="A13" t="inlineStr">
        <is>
          <t>T009</t>
        </is>
      </c>
      <c r="B13" s="10" t="n">
        <v>46211</v>
      </c>
      <c r="C13" t="inlineStr">
        <is>
          <t>2026-07</t>
        </is>
      </c>
      <c r="D13" t="inlineStr">
        <is>
          <t>Bank A - Business Everyday</t>
        </is>
      </c>
      <c r="E13" t="inlineStr">
        <is>
          <t>DIRECT CREDIT ORRINVALE PHYSIO INV FDS-1041</t>
        </is>
      </c>
      <c r="F13" t="inlineStr">
        <is>
          <t>Sales income</t>
        </is>
      </c>
      <c r="G13" t="inlineStr">
        <is>
          <t>DIRECT CREDIT</t>
        </is>
      </c>
      <c r="H13" s="11" t="n">
        <v>3123.13</v>
      </c>
      <c r="I13" s="11" t="n">
        <v>0</v>
      </c>
      <c r="J13" s="11">
        <f>H13-I13</f>
        <v>3123.13</v>
      </c>
      <c r="K13" s="11" t="n">
        <v>14337.72</v>
      </c>
      <c r="L13" s="11" t="n">
        <v>14337.72</v>
      </c>
      <c r="M13" t="str">
        <f>IF(ABS(K13-L13)&lt;0.005,"OK","MISMATCH")</f>
        <v>OK</v>
      </c>
      <c r="N13" t="inlineStr"/>
      <c r="O13" t="inlineStr"/>
      <c r="P13" t="inlineStr">
        <is>
          <t>01_Bank A_Bank_Business_Everyday_Q1.pdf</t>
        </is>
      </c>
      <c r="Q13" t="n">
        <v>1</v>
      </c>
    </row>
    <row r="14">
      <c r="A14" t="inlineStr">
        <is>
          <t>T010</t>
        </is>
      </c>
      <c r="B14" s="10" t="n">
        <v>46211</v>
      </c>
      <c r="C14" t="inlineStr">
        <is>
          <t>2026-07</t>
        </is>
      </c>
      <c r="D14" t="inlineStr">
        <is>
          <t>Bank C Credit Union - Projects Account</t>
        </is>
      </c>
      <c r="E14" t="inlineStr">
        <is>
          <t>SWIFTPARCEL COURIER</t>
        </is>
      </c>
      <c r="F14" t="inlineStr">
        <is>
          <t>Freight &amp; courier</t>
        </is>
      </c>
      <c r="G14" t="inlineStr">
        <is>
          <t>SWIFTPARCEL</t>
        </is>
      </c>
      <c r="H14" s="11" t="n">
        <v>0</v>
      </c>
      <c r="I14" s="11" t="n">
        <v>26.47</v>
      </c>
      <c r="J14" s="11">
        <f>H14-I14</f>
        <v>-26.47</v>
      </c>
      <c r="K14" s="11" t="n">
        <v>6109.51</v>
      </c>
      <c r="L14" s="11" t="n">
        <v>6109.51</v>
      </c>
      <c r="M14" t="str">
        <f>IF(ABS(K14-L14)&lt;0.005,"OK","MISMATCH")</f>
        <v>OK</v>
      </c>
      <c r="N14" t="inlineStr"/>
      <c r="O14" t="inlineStr"/>
      <c r="P14" t="inlineStr">
        <is>
          <t>03_Bank C_CU_Projects_Account_Q1.pdf</t>
        </is>
      </c>
      <c r="Q14" t="n">
        <v>1</v>
      </c>
    </row>
    <row r="15">
      <c r="A15" t="inlineStr">
        <is>
          <t>T011</t>
        </is>
      </c>
      <c r="B15" s="10" t="n">
        <v>46212</v>
      </c>
      <c r="C15" t="inlineStr">
        <is>
          <t>2026-07</t>
        </is>
      </c>
      <c r="D15" t="inlineStr">
        <is>
          <t>Bank A - Business Everyday</t>
        </is>
      </c>
      <c r="E15" t="inlineStr">
        <is>
          <t>CLOUDVAULT STORAGE</t>
        </is>
      </c>
      <c r="F15" t="inlineStr">
        <is>
          <t>Software &amp; subscriptions</t>
        </is>
      </c>
      <c r="G15" t="inlineStr">
        <is>
          <t>CLOUDVAULT</t>
        </is>
      </c>
      <c r="H15" s="11" t="n">
        <v>0</v>
      </c>
      <c r="I15" s="11" t="n">
        <v>24.99</v>
      </c>
      <c r="J15" s="11">
        <f>H15-I15</f>
        <v>-24.99</v>
      </c>
      <c r="K15" s="11" t="n">
        <v>14312.73</v>
      </c>
      <c r="L15" s="11" t="n">
        <v>14312.73</v>
      </c>
      <c r="M15" t="str">
        <f>IF(ABS(K15-L15)&lt;0.005,"OK","MISMATCH")</f>
        <v>OK</v>
      </c>
      <c r="N15" t="inlineStr"/>
      <c r="O15" t="inlineStr"/>
      <c r="P15" t="inlineStr">
        <is>
          <t>01_Bank A_Bank_Business_Everyday_Q1.pdf</t>
        </is>
      </c>
      <c r="Q15" t="n">
        <v>1</v>
      </c>
    </row>
    <row r="16">
      <c r="A16" t="inlineStr">
        <is>
          <t>T012</t>
        </is>
      </c>
      <c r="B16" s="10" t="n">
        <v>46213</v>
      </c>
      <c r="C16" t="inlineStr">
        <is>
          <t>2026-07</t>
        </is>
      </c>
      <c r="D16" t="inlineStr">
        <is>
          <t>Bank B - Business Saver</t>
        </is>
      </c>
      <c r="E16" t="inlineStr">
        <is>
          <t>TFR FROM BANK C PROJECTS</t>
        </is>
      </c>
      <c r="F16" t="inlineStr">
        <is>
          <t>Internal transfer</t>
        </is>
      </c>
      <c r="G16" t="inlineStr">
        <is>
          <t>TFR FROM BANK C</t>
        </is>
      </c>
      <c r="H16" s="11" t="n">
        <v>935.84</v>
      </c>
      <c r="I16" s="11" t="n">
        <v>0</v>
      </c>
      <c r="J16" s="11">
        <f>H16-I16</f>
        <v>935.84</v>
      </c>
      <c r="K16" s="11" t="n">
        <v>13585.84</v>
      </c>
      <c r="L16" s="11" t="n">
        <v>13585.84</v>
      </c>
      <c r="M16" t="str">
        <f>IF(ABS(K16-L16)&lt;0.005,"OK","MISMATCH")</f>
        <v>OK</v>
      </c>
      <c r="N16" t="inlineStr">
        <is>
          <t>T014</t>
        </is>
      </c>
      <c r="O16" t="inlineStr"/>
      <c r="P16" t="inlineStr">
        <is>
          <t>02_Bank B_Mutual_Business_Saver_Q1.pdf</t>
        </is>
      </c>
      <c r="Q16" t="n">
        <v>1</v>
      </c>
    </row>
    <row r="17">
      <c r="A17" t="inlineStr">
        <is>
          <t>T013</t>
        </is>
      </c>
      <c r="B17" s="10" t="n">
        <v>46213</v>
      </c>
      <c r="C17" t="inlineStr">
        <is>
          <t>2026-07</t>
        </is>
      </c>
      <c r="D17" t="inlineStr">
        <is>
          <t>Bank C Credit Union - Projects Account</t>
        </is>
      </c>
      <c r="E17" t="inlineStr">
        <is>
          <t>DEPOSIT BRAMBLECOTE BAKERY PRINT JOB</t>
        </is>
      </c>
      <c r="F17" t="inlineStr">
        <is>
          <t>Sales income</t>
        </is>
      </c>
      <c r="G17" t="inlineStr">
        <is>
          <t>PRINT JOB</t>
        </is>
      </c>
      <c r="H17" s="11" t="n">
        <v>1236.93</v>
      </c>
      <c r="I17" s="11" t="n">
        <v>0</v>
      </c>
      <c r="J17" s="11">
        <f>H17-I17</f>
        <v>1236.93</v>
      </c>
      <c r="K17" s="11" t="n">
        <v>7346.44</v>
      </c>
      <c r="L17" s="11" t="n">
        <v>7346.44</v>
      </c>
      <c r="M17" t="str">
        <f>IF(ABS(K17-L17)&lt;0.005,"OK","MISMATCH")</f>
        <v>OK</v>
      </c>
      <c r="N17" t="inlineStr"/>
      <c r="O17" t="inlineStr"/>
      <c r="P17" t="inlineStr">
        <is>
          <t>03_Bank C_CU_Projects_Account_Q1.pdf</t>
        </is>
      </c>
      <c r="Q17" t="n">
        <v>1</v>
      </c>
    </row>
    <row r="18">
      <c r="A18" t="inlineStr">
        <is>
          <t>T014</t>
        </is>
      </c>
      <c r="B18" s="10" t="n">
        <v>46213</v>
      </c>
      <c r="C18" t="inlineStr">
        <is>
          <t>2026-07</t>
        </is>
      </c>
      <c r="D18" t="inlineStr">
        <is>
          <t>Bank C Credit Union - Projects Account</t>
        </is>
      </c>
      <c r="E18" t="inlineStr">
        <is>
          <t>TFR TO BANK B SAVER</t>
        </is>
      </c>
      <c r="F18" t="inlineStr">
        <is>
          <t>Internal transfer</t>
        </is>
      </c>
      <c r="G18" t="inlineStr">
        <is>
          <t>TFR TO BANK B</t>
        </is>
      </c>
      <c r="H18" s="11" t="n">
        <v>0</v>
      </c>
      <c r="I18" s="11" t="n">
        <v>935.84</v>
      </c>
      <c r="J18" s="11">
        <f>H18-I18</f>
        <v>-935.84</v>
      </c>
      <c r="K18" s="11" t="n">
        <v>6410.6</v>
      </c>
      <c r="L18" s="11" t="n">
        <v>6410.6</v>
      </c>
      <c r="M18" t="str">
        <f>IF(ABS(K18-L18)&lt;0.005,"OK","MISMATCH")</f>
        <v>OK</v>
      </c>
      <c r="N18" t="inlineStr">
        <is>
          <t>T012</t>
        </is>
      </c>
      <c r="O18" t="inlineStr"/>
      <c r="P18" t="inlineStr">
        <is>
          <t>03_Bank C_CU_Projects_Account_Q1.pdf</t>
        </is>
      </c>
      <c r="Q18" t="n">
        <v>1</v>
      </c>
    </row>
    <row r="19">
      <c r="A19" t="inlineStr">
        <is>
          <t>T015</t>
        </is>
      </c>
      <c r="B19" s="10" t="n">
        <v>46214</v>
      </c>
      <c r="C19" t="inlineStr">
        <is>
          <t>2026-07</t>
        </is>
      </c>
      <c r="D19" t="inlineStr">
        <is>
          <t>Bank A - Business Everyday</t>
        </is>
      </c>
      <c r="E19" t="inlineStr">
        <is>
          <t>VOLTARA ENERGY</t>
        </is>
      </c>
      <c r="F19" t="inlineStr">
        <is>
          <t>Utilities &amp; telco</t>
        </is>
      </c>
      <c r="G19" t="inlineStr">
        <is>
          <t>VOLTARA</t>
        </is>
      </c>
      <c r="H19" s="11" t="n">
        <v>0</v>
      </c>
      <c r="I19" s="11" t="n">
        <v>204.27</v>
      </c>
      <c r="J19" s="11">
        <f>H19-I19</f>
        <v>-204.27</v>
      </c>
      <c r="K19" s="11" t="n">
        <v>14108.46</v>
      </c>
      <c r="L19" s="11" t="n">
        <v>14108.46</v>
      </c>
      <c r="M19" t="str">
        <f>IF(ABS(K19-L19)&lt;0.005,"OK","MISMATCH")</f>
        <v>OK</v>
      </c>
      <c r="N19" t="inlineStr"/>
      <c r="O19" t="inlineStr"/>
      <c r="P19" t="inlineStr">
        <is>
          <t>01_Bank A_Bank_Business_Everyday_Q1.pdf</t>
        </is>
      </c>
      <c r="Q19" t="n">
        <v>1</v>
      </c>
    </row>
    <row r="20">
      <c r="A20" t="inlineStr">
        <is>
          <t>T016</t>
        </is>
      </c>
      <c r="B20" s="10" t="n">
        <v>46215</v>
      </c>
      <c r="C20" t="inlineStr">
        <is>
          <t>2026-07</t>
        </is>
      </c>
      <c r="D20" t="inlineStr">
        <is>
          <t>Bank A - Business Everyday</t>
        </is>
      </c>
      <c r="E20" t="inlineStr">
        <is>
          <t>DIRECT CREDIT KELVANE ARCHITECTS INV FDS-1046</t>
        </is>
      </c>
      <c r="F20" t="inlineStr">
        <is>
          <t>Sales income</t>
        </is>
      </c>
      <c r="G20" t="inlineStr">
        <is>
          <t>DIRECT CREDIT</t>
        </is>
      </c>
      <c r="H20" s="11" t="n">
        <v>4199.54</v>
      </c>
      <c r="I20" s="11" t="n">
        <v>0</v>
      </c>
      <c r="J20" s="11">
        <f>H20-I20</f>
        <v>4199.54</v>
      </c>
      <c r="K20" s="11" t="n">
        <v>18308</v>
      </c>
      <c r="L20" s="11" t="n">
        <v>18308</v>
      </c>
      <c r="M20" t="str">
        <f>IF(ABS(K20-L20)&lt;0.005,"OK","MISMATCH")</f>
        <v>OK</v>
      </c>
      <c r="N20" t="inlineStr"/>
      <c r="O20" t="inlineStr"/>
      <c r="P20" t="inlineStr">
        <is>
          <t>01_Bank A_Bank_Business_Everyday_Q1.pdf</t>
        </is>
      </c>
      <c r="Q20" t="n">
        <v>1</v>
      </c>
    </row>
    <row r="21">
      <c r="A21" t="inlineStr">
        <is>
          <t>T017</t>
        </is>
      </c>
      <c r="B21" s="10" t="n">
        <v>46215</v>
      </c>
      <c r="C21" t="inlineStr">
        <is>
          <t>2026-07</t>
        </is>
      </c>
      <c r="D21" t="inlineStr">
        <is>
          <t>Bank A - Business Everyday</t>
        </is>
      </c>
      <c r="E21" t="inlineStr">
        <is>
          <t>RIDEWAY TRANSIT TOPUP</t>
        </is>
      </c>
      <c r="F21" t="inlineStr">
        <is>
          <t>Travel &amp; transport</t>
        </is>
      </c>
      <c r="G21" t="inlineStr">
        <is>
          <t>RIDEWAY</t>
        </is>
      </c>
      <c r="H21" s="11" t="n">
        <v>0</v>
      </c>
      <c r="I21" s="11" t="n">
        <v>50</v>
      </c>
      <c r="J21" s="11">
        <f>H21-I21</f>
        <v>-50</v>
      </c>
      <c r="K21" s="11" t="n">
        <v>18258</v>
      </c>
      <c r="L21" s="11" t="n">
        <v>18258</v>
      </c>
      <c r="M21" t="str">
        <f>IF(ABS(K21-L21)&lt;0.005,"OK","MISMATCH")</f>
        <v>OK</v>
      </c>
      <c r="N21" t="inlineStr"/>
      <c r="O21" t="inlineStr"/>
      <c r="P21" t="inlineStr">
        <is>
          <t>01_Bank A_Bank_Business_Everyday_Q1.pdf</t>
        </is>
      </c>
      <c r="Q21" t="n">
        <v>1</v>
      </c>
    </row>
    <row r="22">
      <c r="A22" t="inlineStr">
        <is>
          <t>T018</t>
        </is>
      </c>
      <c r="B22" s="10" t="n">
        <v>46215</v>
      </c>
      <c r="C22" t="inlineStr">
        <is>
          <t>2026-07</t>
        </is>
      </c>
      <c r="D22" t="inlineStr">
        <is>
          <t>Bank A - Business Everyday</t>
        </is>
      </c>
      <c r="E22" t="inlineStr">
        <is>
          <t>INKWELL ACCOUNTING SUB</t>
        </is>
      </c>
      <c r="F22" t="inlineStr">
        <is>
          <t>Software &amp; subscriptions</t>
        </is>
      </c>
      <c r="G22" t="inlineStr">
        <is>
          <t>INKWELL ACCOUNTING</t>
        </is>
      </c>
      <c r="H22" s="11" t="n">
        <v>0</v>
      </c>
      <c r="I22" s="11" t="n">
        <v>65</v>
      </c>
      <c r="J22" s="11">
        <f>H22-I22</f>
        <v>-65</v>
      </c>
      <c r="K22" s="11" t="n">
        <v>18193</v>
      </c>
      <c r="L22" s="11" t="n">
        <v>18193</v>
      </c>
      <c r="M22" t="str">
        <f>IF(ABS(K22-L22)&lt;0.005,"OK","MISMATCH")</f>
        <v>OK</v>
      </c>
      <c r="N22" t="inlineStr"/>
      <c r="O22" t="inlineStr"/>
      <c r="P22" t="inlineStr">
        <is>
          <t>01_Bank A_Bank_Business_Everyday_Q1.pdf</t>
        </is>
      </c>
      <c r="Q22" t="n">
        <v>1</v>
      </c>
    </row>
    <row r="23">
      <c r="A23" t="inlineStr">
        <is>
          <t>T019</t>
        </is>
      </c>
      <c r="B23" s="10" t="n">
        <v>46215</v>
      </c>
      <c r="C23" t="inlineStr">
        <is>
          <t>2026-07</t>
        </is>
      </c>
      <c r="D23" t="inlineStr">
        <is>
          <t>Bank C Credit Union - Projects Account</t>
        </is>
      </c>
      <c r="E23" t="inlineStr">
        <is>
          <t>DEPOSIT TUMBLEFORD BREWING PRINT JOB</t>
        </is>
      </c>
      <c r="F23" t="inlineStr">
        <is>
          <t>Sales income</t>
        </is>
      </c>
      <c r="G23" t="inlineStr">
        <is>
          <t>PRINT JOB</t>
        </is>
      </c>
      <c r="H23" s="11" t="n">
        <v>1364.08</v>
      </c>
      <c r="I23" s="11" t="n">
        <v>0</v>
      </c>
      <c r="J23" s="11">
        <f>H23-I23</f>
        <v>1364.08</v>
      </c>
      <c r="K23" s="11" t="n">
        <v>7774.68</v>
      </c>
      <c r="L23" s="11" t="n">
        <v>7774.68</v>
      </c>
      <c r="M23" t="str">
        <f>IF(ABS(K23-L23)&lt;0.005,"OK","MISMATCH")</f>
        <v>OK</v>
      </c>
      <c r="N23" t="inlineStr"/>
      <c r="O23" t="inlineStr"/>
      <c r="P23" t="inlineStr">
        <is>
          <t>03_Bank C_CU_Projects_Account_Q1.pdf</t>
        </is>
      </c>
      <c r="Q23" t="n">
        <v>1</v>
      </c>
    </row>
    <row r="24">
      <c r="A24" t="inlineStr">
        <is>
          <t>T020</t>
        </is>
      </c>
      <c r="B24" s="10" t="n">
        <v>46216</v>
      </c>
      <c r="C24" t="inlineStr">
        <is>
          <t>2026-07</t>
        </is>
      </c>
      <c r="D24" t="inlineStr">
        <is>
          <t>Bank A - Business Everyday</t>
        </is>
      </c>
      <c r="E24" t="inlineStr">
        <is>
          <t>POS PAPERFOLD STATIONERY</t>
        </is>
      </c>
      <c r="F24" t="inlineStr">
        <is>
          <t>Office supplies</t>
        </is>
      </c>
      <c r="G24" t="inlineStr">
        <is>
          <t>PAPERFOLD</t>
        </is>
      </c>
      <c r="H24" s="11" t="n">
        <v>0</v>
      </c>
      <c r="I24" s="11" t="n">
        <v>171.13</v>
      </c>
      <c r="J24" s="11">
        <f>H24-I24</f>
        <v>-171.13</v>
      </c>
      <c r="K24" s="11" t="n">
        <v>18021.87</v>
      </c>
      <c r="L24" s="11" t="n">
        <v>18021.87</v>
      </c>
      <c r="M24" t="str">
        <f>IF(ABS(K24-L24)&lt;0.005,"OK","MISMATCH")</f>
        <v>OK</v>
      </c>
      <c r="N24" t="inlineStr"/>
      <c r="O24" t="inlineStr"/>
      <c r="P24" t="inlineStr">
        <is>
          <t>01_Bank A_Bank_Business_Everyday_Q1.pdf</t>
        </is>
      </c>
      <c r="Q24" t="n">
        <v>1</v>
      </c>
    </row>
    <row r="25">
      <c r="A25" t="inlineStr">
        <is>
          <t>T021</t>
        </is>
      </c>
      <c r="B25" s="10" t="n">
        <v>46216</v>
      </c>
      <c r="C25" t="inlineStr">
        <is>
          <t>2026-07</t>
        </is>
      </c>
      <c r="D25" t="inlineStr">
        <is>
          <t>Bank C Credit Union - Projects Account</t>
        </is>
      </c>
      <c r="E25" t="inlineStr">
        <is>
          <t>INKHAVEN PRINTWORKS</t>
        </is>
      </c>
      <c r="F25" t="inlineStr">
        <is>
          <t>Print &amp; production</t>
        </is>
      </c>
      <c r="G25" t="inlineStr">
        <is>
          <t>INKHAVEN PRINTWORKS</t>
        </is>
      </c>
      <c r="H25" s="11" t="n">
        <v>0</v>
      </c>
      <c r="I25" s="11" t="n">
        <v>885.78</v>
      </c>
      <c r="J25" s="11">
        <f>H25-I25</f>
        <v>-885.78</v>
      </c>
      <c r="K25" s="11" t="n">
        <v>6888.9</v>
      </c>
      <c r="L25" s="11" t="n">
        <v>6888.9</v>
      </c>
      <c r="M25" t="str">
        <f>IF(ABS(K25-L25)&lt;0.005,"OK","MISMATCH")</f>
        <v>OK</v>
      </c>
      <c r="N25" t="inlineStr"/>
      <c r="O25" t="inlineStr"/>
      <c r="P25" t="inlineStr">
        <is>
          <t>03_Bank C_CU_Projects_Account_Q1.pdf</t>
        </is>
      </c>
      <c r="Q25" t="n">
        <v>1</v>
      </c>
    </row>
    <row r="26">
      <c r="A26" t="inlineStr">
        <is>
          <t>T022</t>
        </is>
      </c>
      <c r="B26" s="10" t="n">
        <v>46217</v>
      </c>
      <c r="C26" t="inlineStr">
        <is>
          <t>2026-07</t>
        </is>
      </c>
      <c r="D26" t="inlineStr">
        <is>
          <t>Bank A - Business Everyday</t>
        </is>
      </c>
      <c r="E26" t="inlineStr">
        <is>
          <t>TFR FROM BANK C PROJECTS</t>
        </is>
      </c>
      <c r="F26" t="inlineStr">
        <is>
          <t>Internal transfer</t>
        </is>
      </c>
      <c r="G26" t="inlineStr">
        <is>
          <t>TFR FROM BANK C</t>
        </is>
      </c>
      <c r="H26" s="11" t="n">
        <v>4000</v>
      </c>
      <c r="I26" s="11" t="n">
        <v>0</v>
      </c>
      <c r="J26" s="11">
        <f>H26-I26</f>
        <v>4000</v>
      </c>
      <c r="K26" s="11" t="n">
        <v>22021.87</v>
      </c>
      <c r="L26" s="11" t="n">
        <v>22021.87</v>
      </c>
      <c r="M26" t="str">
        <f>IF(ABS(K26-L26)&lt;0.005,"OK","MISMATCH")</f>
        <v>OK</v>
      </c>
      <c r="N26" t="inlineStr">
        <is>
          <t>T027</t>
        </is>
      </c>
      <c r="O26" t="inlineStr"/>
      <c r="P26" t="inlineStr">
        <is>
          <t>01_Bank A_Bank_Business_Everyday_Q1.pdf</t>
        </is>
      </c>
      <c r="Q26" t="n">
        <v>1</v>
      </c>
    </row>
    <row r="27">
      <c r="A27" t="inlineStr">
        <is>
          <t>T023</t>
        </is>
      </c>
      <c r="B27" s="10" t="n">
        <v>46217</v>
      </c>
      <c r="C27" t="inlineStr">
        <is>
          <t>2026-07</t>
        </is>
      </c>
      <c r="D27" t="inlineStr">
        <is>
          <t>Bank A - Business Everyday</t>
        </is>
      </c>
      <c r="E27" t="inlineStr">
        <is>
          <t>DIRECT CREDIT ORRINVALE PHYSIO INV FDS-1043</t>
        </is>
      </c>
      <c r="F27" t="inlineStr">
        <is>
          <t>Sales income</t>
        </is>
      </c>
      <c r="G27" t="inlineStr">
        <is>
          <t>DIRECT CREDIT</t>
        </is>
      </c>
      <c r="H27" s="11" t="n">
        <v>864.64</v>
      </c>
      <c r="I27" s="11" t="n">
        <v>0</v>
      </c>
      <c r="J27" s="11">
        <f>H27-I27</f>
        <v>864.64</v>
      </c>
      <c r="K27" s="11" t="n">
        <v>22886.51</v>
      </c>
      <c r="L27" s="11" t="n">
        <v>22886.51</v>
      </c>
      <c r="M27" t="str">
        <f>IF(ABS(K27-L27)&lt;0.005,"OK","MISMATCH")</f>
        <v>OK</v>
      </c>
      <c r="N27" t="inlineStr"/>
      <c r="O27" t="inlineStr"/>
      <c r="P27" t="inlineStr">
        <is>
          <t>01_Bank A_Bank_Business_Everyday_Q1.pdf</t>
        </is>
      </c>
      <c r="Q27" t="n">
        <v>1</v>
      </c>
    </row>
    <row r="28">
      <c r="A28" t="inlineStr">
        <is>
          <t>T024</t>
        </is>
      </c>
      <c r="B28" s="10" t="n">
        <v>46217</v>
      </c>
      <c r="C28" t="inlineStr">
        <is>
          <t>2026-07</t>
        </is>
      </c>
      <c r="D28" t="inlineStr">
        <is>
          <t>Bank C Credit Union - Projects Account</t>
        </is>
      </c>
      <c r="E28" t="inlineStr">
        <is>
          <t>DEPOSIT ORRINVALE PHYSIO PRINT JOB</t>
        </is>
      </c>
      <c r="F28" t="inlineStr">
        <is>
          <t>Sales income</t>
        </is>
      </c>
      <c r="G28" t="inlineStr">
        <is>
          <t>PRINT JOB</t>
        </is>
      </c>
      <c r="H28" s="11" t="n">
        <v>2447.79</v>
      </c>
      <c r="I28" s="11" t="n">
        <v>0</v>
      </c>
      <c r="J28" s="11">
        <f>H28-I28</f>
        <v>2447.79</v>
      </c>
      <c r="K28" s="11" t="n">
        <v>9336.690000000001</v>
      </c>
      <c r="L28" s="11" t="n">
        <v>9336.690000000001</v>
      </c>
      <c r="M28" t="str">
        <f>IF(ABS(K28-L28)&lt;0.005,"OK","MISMATCH")</f>
        <v>OK</v>
      </c>
      <c r="N28" t="inlineStr"/>
      <c r="O28" t="inlineStr"/>
      <c r="P28" t="inlineStr">
        <is>
          <t>03_Bank C_CU_Projects_Account_Q1.pdf</t>
        </is>
      </c>
      <c r="Q28" t="n">
        <v>1</v>
      </c>
    </row>
    <row r="29">
      <c r="A29" t="inlineStr">
        <is>
          <t>T025</t>
        </is>
      </c>
      <c r="B29" s="10" t="n">
        <v>46217</v>
      </c>
      <c r="C29" t="inlineStr">
        <is>
          <t>2026-07</t>
        </is>
      </c>
      <c r="D29" t="inlineStr">
        <is>
          <t>Bank C Credit Union - Projects Account</t>
        </is>
      </c>
      <c r="E29" t="inlineStr">
        <is>
          <t>DEPOSIT VELLACOTT OPTICS PRINT JOB</t>
        </is>
      </c>
      <c r="F29" t="inlineStr">
        <is>
          <t>Sales income</t>
        </is>
      </c>
      <c r="G29" t="inlineStr">
        <is>
          <t>PRINT JOB</t>
        </is>
      </c>
      <c r="H29" s="11" t="n">
        <v>1629.15</v>
      </c>
      <c r="I29" s="11" t="n">
        <v>0</v>
      </c>
      <c r="J29" s="11">
        <f>H29-I29</f>
        <v>1629.15</v>
      </c>
      <c r="K29" s="11" t="n">
        <v>10965.84</v>
      </c>
      <c r="L29" s="11" t="n">
        <v>10965.84</v>
      </c>
      <c r="M29" t="str">
        <f>IF(ABS(K29-L29)&lt;0.005,"OK","MISMATCH")</f>
        <v>OK</v>
      </c>
      <c r="N29" t="inlineStr"/>
      <c r="O29" t="inlineStr"/>
      <c r="P29" t="inlineStr">
        <is>
          <t>03_Bank C_CU_Projects_Account_Q1.pdf</t>
        </is>
      </c>
      <c r="Q29" t="n">
        <v>1</v>
      </c>
    </row>
    <row r="30">
      <c r="A30" t="inlineStr">
        <is>
          <t>T026</t>
        </is>
      </c>
      <c r="B30" s="10" t="n">
        <v>46217</v>
      </c>
      <c r="C30" t="inlineStr">
        <is>
          <t>2026-07</t>
        </is>
      </c>
      <c r="D30" t="inlineStr">
        <is>
          <t>Bank C Credit Union - Projects Account</t>
        </is>
      </c>
      <c r="E30" t="inlineStr">
        <is>
          <t>INKHAVEN PRINTWORKS</t>
        </is>
      </c>
      <c r="F30" t="inlineStr">
        <is>
          <t>Print &amp; production</t>
        </is>
      </c>
      <c r="G30" t="inlineStr">
        <is>
          <t>INKHAVEN PRINTWORKS</t>
        </is>
      </c>
      <c r="H30" s="11" t="n">
        <v>0</v>
      </c>
      <c r="I30" s="11" t="n">
        <v>1054.91</v>
      </c>
      <c r="J30" s="11">
        <f>H30-I30</f>
        <v>-1054.91</v>
      </c>
      <c r="K30" s="11" t="n">
        <v>9910.93</v>
      </c>
      <c r="L30" s="11" t="n">
        <v>9910.93</v>
      </c>
      <c r="M30" t="str">
        <f>IF(ABS(K30-L30)&lt;0.005,"OK","MISMATCH")</f>
        <v>OK</v>
      </c>
      <c r="N30" t="inlineStr"/>
      <c r="O30" t="inlineStr"/>
      <c r="P30" t="inlineStr">
        <is>
          <t>03_Bank C_CU_Projects_Account_Q1.pdf</t>
        </is>
      </c>
      <c r="Q30" t="n">
        <v>1</v>
      </c>
    </row>
    <row r="31">
      <c r="A31" t="inlineStr">
        <is>
          <t>T027</t>
        </is>
      </c>
      <c r="B31" s="10" t="n">
        <v>46217</v>
      </c>
      <c r="C31" t="inlineStr">
        <is>
          <t>2026-07</t>
        </is>
      </c>
      <c r="D31" t="inlineStr">
        <is>
          <t>Bank C Credit Union - Projects Account</t>
        </is>
      </c>
      <c r="E31" t="inlineStr">
        <is>
          <t>TFR TO BANK A EVERYDAY</t>
        </is>
      </c>
      <c r="F31" t="inlineStr">
        <is>
          <t>Internal transfer</t>
        </is>
      </c>
      <c r="G31" t="inlineStr">
        <is>
          <t>TFR TO BANK A</t>
        </is>
      </c>
      <c r="H31" s="11" t="n">
        <v>0</v>
      </c>
      <c r="I31" s="11" t="n">
        <v>4000</v>
      </c>
      <c r="J31" s="11">
        <f>H31-I31</f>
        <v>-4000</v>
      </c>
      <c r="K31" s="11" t="n">
        <v>5910.93</v>
      </c>
      <c r="L31" s="11" t="n">
        <v>5910.93</v>
      </c>
      <c r="M31" t="str">
        <f>IF(ABS(K31-L31)&lt;0.005,"OK","MISMATCH")</f>
        <v>OK</v>
      </c>
      <c r="N31" t="inlineStr">
        <is>
          <t>T022</t>
        </is>
      </c>
      <c r="O31" t="inlineStr"/>
      <c r="P31" t="inlineStr">
        <is>
          <t>03_Bank C_CU_Projects_Account_Q1.pdf</t>
        </is>
      </c>
      <c r="Q31" t="n">
        <v>1</v>
      </c>
    </row>
    <row r="32">
      <c r="A32" t="inlineStr">
        <is>
          <t>T028</t>
        </is>
      </c>
      <c r="B32" s="10" t="n">
        <v>46218</v>
      </c>
      <c r="C32" t="inlineStr">
        <is>
          <t>2026-07</t>
        </is>
      </c>
      <c r="D32" t="inlineStr">
        <is>
          <t>Bank A - Business Everyday</t>
        </is>
      </c>
      <c r="E32" t="inlineStr">
        <is>
          <t>KESTREL MOBILE</t>
        </is>
      </c>
      <c r="F32" t="inlineStr">
        <is>
          <t>Utilities &amp; telco</t>
        </is>
      </c>
      <c r="G32" t="inlineStr">
        <is>
          <t>KESTREL MOBILE</t>
        </is>
      </c>
      <c r="H32" s="11" t="n">
        <v>0</v>
      </c>
      <c r="I32" s="11" t="n">
        <v>55</v>
      </c>
      <c r="J32" s="11">
        <f>H32-I32</f>
        <v>-55</v>
      </c>
      <c r="K32" s="11" t="n">
        <v>22831.51</v>
      </c>
      <c r="L32" s="11" t="n">
        <v>22831.51</v>
      </c>
      <c r="M32" t="str">
        <f>IF(ABS(K32-L32)&lt;0.005,"OK","MISMATCH")</f>
        <v>OK</v>
      </c>
      <c r="N32" t="inlineStr"/>
      <c r="O32" t="inlineStr"/>
      <c r="P32" t="inlineStr">
        <is>
          <t>01_Bank A_Bank_Business_Everyday_Q1.pdf</t>
        </is>
      </c>
      <c r="Q32" t="n">
        <v>1</v>
      </c>
    </row>
    <row r="33">
      <c r="A33" t="inlineStr">
        <is>
          <t>T029</t>
        </is>
      </c>
      <c r="B33" s="10" t="n">
        <v>46218</v>
      </c>
      <c r="C33" t="inlineStr">
        <is>
          <t>2026-07</t>
        </is>
      </c>
      <c r="D33" t="inlineStr">
        <is>
          <t>Bank A - Business Everyday</t>
        </is>
      </c>
      <c r="E33" t="inlineStr">
        <is>
          <t>POS PETROLEUM PLUS 0412</t>
        </is>
      </c>
      <c r="F33" t="inlineStr">
        <is>
          <t>Travel &amp; transport</t>
        </is>
      </c>
      <c r="G33" t="inlineStr">
        <is>
          <t>PETROLEUM</t>
        </is>
      </c>
      <c r="H33" s="11" t="n">
        <v>0</v>
      </c>
      <c r="I33" s="11" t="n">
        <v>59.4</v>
      </c>
      <c r="J33" s="11">
        <f>H33-I33</f>
        <v>-59.4</v>
      </c>
      <c r="K33" s="11" t="n">
        <v>22772.11</v>
      </c>
      <c r="L33" s="11" t="n">
        <v>22772.11</v>
      </c>
      <c r="M33" t="str">
        <f>IF(ABS(K33-L33)&lt;0.005,"OK","MISMATCH")</f>
        <v>OK</v>
      </c>
      <c r="N33" t="inlineStr"/>
      <c r="O33" t="inlineStr"/>
      <c r="P33" t="inlineStr">
        <is>
          <t>01_Bank A_Bank_Business_Everyday_Q1.pdf</t>
        </is>
      </c>
      <c r="Q33" t="n">
        <v>1</v>
      </c>
    </row>
    <row r="34">
      <c r="A34" t="inlineStr">
        <is>
          <t>T030</t>
        </is>
      </c>
      <c r="B34" s="10" t="n">
        <v>46218</v>
      </c>
      <c r="C34" t="inlineStr">
        <is>
          <t>2026-07</t>
        </is>
      </c>
      <c r="D34" t="inlineStr">
        <is>
          <t>Bank A - Business Everyday</t>
        </is>
      </c>
      <c r="E34" t="inlineStr">
        <is>
          <t>NORTHSTREAM INTERNET</t>
        </is>
      </c>
      <c r="F34" t="inlineStr">
        <is>
          <t>Utilities &amp; telco</t>
        </is>
      </c>
      <c r="G34" t="inlineStr">
        <is>
          <t>NORTHSTREAM</t>
        </is>
      </c>
      <c r="H34" s="11" t="n">
        <v>0</v>
      </c>
      <c r="I34" s="11" t="n">
        <v>89</v>
      </c>
      <c r="J34" s="11">
        <f>H34-I34</f>
        <v>-89</v>
      </c>
      <c r="K34" s="11" t="n">
        <v>22683.11</v>
      </c>
      <c r="L34" s="11" t="n">
        <v>22683.11</v>
      </c>
      <c r="M34" t="str">
        <f>IF(ABS(K34-L34)&lt;0.005,"OK","MISMATCH")</f>
        <v>OK</v>
      </c>
      <c r="N34" t="inlineStr"/>
      <c r="O34" t="inlineStr"/>
      <c r="P34" t="inlineStr">
        <is>
          <t>01_Bank A_Bank_Business_Everyday_Q1.pdf</t>
        </is>
      </c>
      <c r="Q34" t="n">
        <v>1</v>
      </c>
    </row>
    <row r="35">
      <c r="A35" t="inlineStr">
        <is>
          <t>T031</t>
        </is>
      </c>
      <c r="B35" s="10" t="n">
        <v>46219</v>
      </c>
      <c r="C35" t="inlineStr">
        <is>
          <t>2026-07</t>
        </is>
      </c>
      <c r="D35" t="inlineStr">
        <is>
          <t>Bank C Credit Union - Projects Account</t>
        </is>
      </c>
      <c r="E35" t="inlineStr">
        <is>
          <t>SWIFTPARCEL COURIER</t>
        </is>
      </c>
      <c r="F35" t="inlineStr">
        <is>
          <t>Freight &amp; courier</t>
        </is>
      </c>
      <c r="G35" t="inlineStr">
        <is>
          <t>SWIFTPARCEL</t>
        </is>
      </c>
      <c r="H35" s="11" t="n">
        <v>0</v>
      </c>
      <c r="I35" s="11" t="n">
        <v>35.07</v>
      </c>
      <c r="J35" s="11">
        <f>H35-I35</f>
        <v>-35.07</v>
      </c>
      <c r="K35" s="11" t="n">
        <v>5875.86</v>
      </c>
      <c r="L35" s="11" t="n">
        <v>5875.86</v>
      </c>
      <c r="M35" t="str">
        <f>IF(ABS(K35-L35)&lt;0.005,"OK","MISMATCH")</f>
        <v>OK</v>
      </c>
      <c r="N35" t="inlineStr"/>
      <c r="O35" t="inlineStr"/>
      <c r="P35" t="inlineStr">
        <is>
          <t>03_Bank C_CU_Projects_Account_Q1.pdf</t>
        </is>
      </c>
      <c r="Q35" t="n">
        <v>1</v>
      </c>
    </row>
    <row r="36">
      <c r="A36" t="inlineStr">
        <is>
          <t>T032</t>
        </is>
      </c>
      <c r="B36" s="10" t="n">
        <v>46220</v>
      </c>
      <c r="C36" t="inlineStr">
        <is>
          <t>2026-07</t>
        </is>
      </c>
      <c r="D36" t="inlineStr">
        <is>
          <t>Bank A - Business Everyday</t>
        </is>
      </c>
      <c r="E36" t="inlineStr">
        <is>
          <t>DIRECT CREDIT TUMBLEFORD BREWING INV FDS-1044</t>
        </is>
      </c>
      <c r="F36" t="inlineStr">
        <is>
          <t>Sales income</t>
        </is>
      </c>
      <c r="G36" t="inlineStr">
        <is>
          <t>DIRECT CREDIT</t>
        </is>
      </c>
      <c r="H36" s="11" t="n">
        <v>2358.47</v>
      </c>
      <c r="I36" s="11" t="n">
        <v>0</v>
      </c>
      <c r="J36" s="11">
        <f>H36-I36</f>
        <v>2358.47</v>
      </c>
      <c r="K36" s="11" t="n">
        <v>25041.58</v>
      </c>
      <c r="L36" s="11" t="n">
        <v>25041.58</v>
      </c>
      <c r="M36" t="str">
        <f>IF(ABS(K36-L36)&lt;0.005,"OK","MISMATCH")</f>
        <v>OK</v>
      </c>
      <c r="N36" t="inlineStr"/>
      <c r="O36" t="inlineStr"/>
      <c r="P36" t="inlineStr">
        <is>
          <t>01_Bank A_Bank_Business_Everyday_Q1.pdf</t>
        </is>
      </c>
      <c r="Q36" t="n">
        <v>1</v>
      </c>
    </row>
    <row r="37">
      <c r="A37" t="inlineStr">
        <is>
          <t>T033</t>
        </is>
      </c>
      <c r="B37" s="10" t="n">
        <v>46220</v>
      </c>
      <c r="C37" t="inlineStr">
        <is>
          <t>2026-07</t>
        </is>
      </c>
      <c r="D37" t="inlineStr">
        <is>
          <t>Bank A - Business Everyday</t>
        </is>
      </c>
      <c r="E37" t="inlineStr">
        <is>
          <t>POS LANTERN NOODLE BAR</t>
        </is>
      </c>
      <c r="F37" t="inlineStr">
        <is>
          <t>Meals &amp; entertainment</t>
        </is>
      </c>
      <c r="G37" t="inlineStr">
        <is>
          <t>LANTERN NOODLE</t>
        </is>
      </c>
      <c r="H37" s="11" t="n">
        <v>0</v>
      </c>
      <c r="I37" s="11" t="n">
        <v>45.89</v>
      </c>
      <c r="J37" s="11">
        <f>H37-I37</f>
        <v>-45.89</v>
      </c>
      <c r="K37" s="11" t="n">
        <v>24995.69</v>
      </c>
      <c r="L37" s="11" t="n">
        <v>24995.69</v>
      </c>
      <c r="M37" t="str">
        <f>IF(ABS(K37-L37)&lt;0.005,"OK","MISMATCH")</f>
        <v>OK</v>
      </c>
      <c r="N37" t="inlineStr"/>
      <c r="O37" t="inlineStr"/>
      <c r="P37" t="inlineStr">
        <is>
          <t>01_Bank A_Bank_Business_Everyday_Q1.pdf</t>
        </is>
      </c>
      <c r="Q37" t="n">
        <v>1</v>
      </c>
    </row>
    <row r="38">
      <c r="A38" t="inlineStr">
        <is>
          <t>T034</t>
        </is>
      </c>
      <c r="B38" s="10" t="n">
        <v>46220</v>
      </c>
      <c r="C38" t="inlineStr">
        <is>
          <t>2026-07</t>
        </is>
      </c>
      <c r="D38" t="inlineStr">
        <is>
          <t>Bank A - Business Everyday</t>
        </is>
      </c>
      <c r="E38" t="inlineStr">
        <is>
          <t>PAYROLL SAMPLE DESIGN STAFF</t>
        </is>
      </c>
      <c r="F38" t="inlineStr">
        <is>
          <t>Wages</t>
        </is>
      </c>
      <c r="G38" t="inlineStr">
        <is>
          <t>PAYROLL</t>
        </is>
      </c>
      <c r="H38" s="11" t="n">
        <v>0</v>
      </c>
      <c r="I38" s="11" t="n">
        <v>3755.99</v>
      </c>
      <c r="J38" s="11">
        <f>H38-I38</f>
        <v>-3755.99</v>
      </c>
      <c r="K38" s="11" t="n">
        <v>21239.7</v>
      </c>
      <c r="L38" s="11" t="n">
        <v>21239.7</v>
      </c>
      <c r="M38" t="str">
        <f>IF(ABS(K38-L38)&lt;0.005,"OK","MISMATCH")</f>
        <v>OK</v>
      </c>
      <c r="N38" t="inlineStr"/>
      <c r="O38" t="inlineStr"/>
      <c r="P38" t="inlineStr">
        <is>
          <t>01_Bank A_Bank_Business_Everyday_Q1.pdf</t>
        </is>
      </c>
      <c r="Q38" t="n">
        <v>1</v>
      </c>
    </row>
    <row r="39">
      <c r="A39" t="inlineStr">
        <is>
          <t>T035</t>
        </is>
      </c>
      <c r="B39" s="10" t="n">
        <v>46220</v>
      </c>
      <c r="C39" t="inlineStr">
        <is>
          <t>2026-07</t>
        </is>
      </c>
      <c r="D39" t="inlineStr">
        <is>
          <t>Bank C Credit Union - Projects Account</t>
        </is>
      </c>
      <c r="E39" t="inlineStr">
        <is>
          <t>FOLIOCRAFT PAPER SUPPLY</t>
        </is>
      </c>
      <c r="F39" t="inlineStr">
        <is>
          <t>Print &amp; production</t>
        </is>
      </c>
      <c r="G39" t="inlineStr">
        <is>
          <t>FOLIOCRAFT</t>
        </is>
      </c>
      <c r="H39" s="11" t="n">
        <v>0</v>
      </c>
      <c r="I39" s="11" t="n">
        <v>560.01</v>
      </c>
      <c r="J39" s="11">
        <f>H39-I39</f>
        <v>-560.01</v>
      </c>
      <c r="K39" s="11" t="n">
        <v>5315.85</v>
      </c>
      <c r="L39" s="11" t="n">
        <v>5315.85</v>
      </c>
      <c r="M39" t="str">
        <f>IF(ABS(K39-L39)&lt;0.005,"OK","MISMATCH")</f>
        <v>OK</v>
      </c>
      <c r="N39" t="inlineStr"/>
      <c r="O39" t="inlineStr"/>
      <c r="P39" t="inlineStr">
        <is>
          <t>03_Bank C_CU_Projects_Account_Q1.pdf</t>
        </is>
      </c>
      <c r="Q39" t="n">
        <v>1</v>
      </c>
    </row>
    <row r="40">
      <c r="A40" t="inlineStr">
        <is>
          <t>T036</t>
        </is>
      </c>
      <c r="B40" s="10" t="n">
        <v>46223</v>
      </c>
      <c r="C40" t="inlineStr">
        <is>
          <t>2026-07</t>
        </is>
      </c>
      <c r="D40" t="inlineStr">
        <is>
          <t>Bank A - Business Everyday</t>
        </is>
      </c>
      <c r="E40" t="inlineStr">
        <is>
          <t>SHIELDWELL INSURANCE</t>
        </is>
      </c>
      <c r="F40" t="inlineStr">
        <is>
          <t>Insurance</t>
        </is>
      </c>
      <c r="G40" t="inlineStr">
        <is>
          <t>SHIELDWELL</t>
        </is>
      </c>
      <c r="H40" s="11" t="n">
        <v>0</v>
      </c>
      <c r="I40" s="11" t="n">
        <v>145</v>
      </c>
      <c r="J40" s="11">
        <f>H40-I40</f>
        <v>-145</v>
      </c>
      <c r="K40" s="11" t="n">
        <v>21094.7</v>
      </c>
      <c r="L40" s="11" t="n">
        <v>21094.7</v>
      </c>
      <c r="M40" t="str">
        <f>IF(ABS(K40-L40)&lt;0.005,"OK","MISMATCH")</f>
        <v>OK</v>
      </c>
      <c r="N40" t="inlineStr"/>
      <c r="O40" t="inlineStr"/>
      <c r="P40" t="inlineStr">
        <is>
          <t>01_Bank A_Bank_Business_Everyday_Q1.pdf</t>
        </is>
      </c>
      <c r="Q40" t="n">
        <v>1</v>
      </c>
    </row>
    <row r="41">
      <c r="A41" t="inlineStr">
        <is>
          <t>T037</t>
        </is>
      </c>
      <c r="B41" s="10" t="n">
        <v>46224</v>
      </c>
      <c r="C41" t="inlineStr">
        <is>
          <t>2026-07</t>
        </is>
      </c>
      <c r="D41" t="inlineStr">
        <is>
          <t>Bank A - Business Everyday</t>
        </is>
      </c>
      <c r="E41" t="inlineStr">
        <is>
          <t>DIRECT CREDIT PINDLEMOSS FLORISTS INV FDS-1045</t>
        </is>
      </c>
      <c r="F41" t="inlineStr">
        <is>
          <t>Sales income</t>
        </is>
      </c>
      <c r="G41" t="inlineStr">
        <is>
          <t>DIRECT CREDIT</t>
        </is>
      </c>
      <c r="H41" s="11" t="n">
        <v>3379.73</v>
      </c>
      <c r="I41" s="11" t="n">
        <v>0</v>
      </c>
      <c r="J41" s="11">
        <f>H41-I41</f>
        <v>3379.73</v>
      </c>
      <c r="K41" s="11" t="n">
        <v>24474.43</v>
      </c>
      <c r="L41" s="11" t="n">
        <v>24474.43</v>
      </c>
      <c r="M41" t="str">
        <f>IF(ABS(K41-L41)&lt;0.005,"OK","MISMATCH")</f>
        <v>OK</v>
      </c>
      <c r="N41" t="inlineStr"/>
      <c r="O41" t="inlineStr"/>
      <c r="P41" t="inlineStr">
        <is>
          <t>01_Bank A_Bank_Business_Everyday_Q1.pdf</t>
        </is>
      </c>
      <c r="Q41" t="n">
        <v>1</v>
      </c>
    </row>
    <row r="42">
      <c r="A42" t="inlineStr">
        <is>
          <t>T038</t>
        </is>
      </c>
      <c r="B42" s="10" t="n">
        <v>46225</v>
      </c>
      <c r="C42" t="inlineStr">
        <is>
          <t>2026-07</t>
        </is>
      </c>
      <c r="D42" t="inlineStr">
        <is>
          <t>Bank A - Business Everyday</t>
        </is>
      </c>
      <c r="E42" t="inlineStr">
        <is>
          <t>POS 4471 MRKT STALL 22</t>
        </is>
      </c>
      <c r="F42" t="inlineStr">
        <is>
          <t>Uncategorised</t>
        </is>
      </c>
      <c r="G42" t="inlineStr"/>
      <c r="H42" s="11" t="n">
        <v>0</v>
      </c>
      <c r="I42" s="11" t="n">
        <v>38</v>
      </c>
      <c r="J42" s="11">
        <f>H42-I42</f>
        <v>-38</v>
      </c>
      <c r="K42" s="11" t="n">
        <v>24436.43</v>
      </c>
      <c r="L42" s="11" t="n">
        <v>24436.43</v>
      </c>
      <c r="M42" t="str">
        <f>IF(ABS(K42-L42)&lt;0.005,"OK","MISMATCH")</f>
        <v>OK</v>
      </c>
      <c r="N42" t="inlineStr"/>
      <c r="O42" t="inlineStr">
        <is>
          <t>Uncategorised</t>
        </is>
      </c>
      <c r="P42" t="inlineStr">
        <is>
          <t>01_Bank A_Bank_Business_Everyday_Q1.pdf</t>
        </is>
      </c>
      <c r="Q42" t="n">
        <v>1</v>
      </c>
    </row>
    <row r="43">
      <c r="A43" t="inlineStr">
        <is>
          <t>T039</t>
        </is>
      </c>
      <c r="B43" s="10" t="n">
        <v>46225</v>
      </c>
      <c r="C43" t="inlineStr">
        <is>
          <t>2026-07</t>
        </is>
      </c>
      <c r="D43" t="inlineStr">
        <is>
          <t>Bank A - Business Everyday</t>
        </is>
      </c>
      <c r="E43" t="inlineStr">
        <is>
          <t>POS LANTERN NOODLE BAR</t>
        </is>
      </c>
      <c r="F43" t="inlineStr">
        <is>
          <t>Meals &amp; entertainment</t>
        </is>
      </c>
      <c r="G43" t="inlineStr">
        <is>
          <t>LANTERN NOODLE</t>
        </is>
      </c>
      <c r="H43" s="11" t="n">
        <v>0</v>
      </c>
      <c r="I43" s="11" t="n">
        <v>121.95</v>
      </c>
      <c r="J43" s="11">
        <f>H43-I43</f>
        <v>-121.95</v>
      </c>
      <c r="K43" s="11" t="n">
        <v>24314.48</v>
      </c>
      <c r="L43" s="11" t="n">
        <v>24314.48</v>
      </c>
      <c r="M43" t="str">
        <f>IF(ABS(K43-L43)&lt;0.005,"OK","MISMATCH")</f>
        <v>OK</v>
      </c>
      <c r="N43" t="inlineStr"/>
      <c r="O43" t="inlineStr"/>
      <c r="P43" t="inlineStr">
        <is>
          <t>01_Bank A_Bank_Business_Everyday_Q1.pdf</t>
        </is>
      </c>
      <c r="Q43" t="n">
        <v>1</v>
      </c>
    </row>
    <row r="44">
      <c r="A44" t="inlineStr">
        <is>
          <t>T040</t>
        </is>
      </c>
      <c r="B44" s="10" t="n">
        <v>46226</v>
      </c>
      <c r="C44" t="inlineStr">
        <is>
          <t>2026-07</t>
        </is>
      </c>
      <c r="D44" t="inlineStr">
        <is>
          <t>Bank C Credit Union - Projects Account</t>
        </is>
      </c>
      <c r="E44" t="inlineStr">
        <is>
          <t>DEPOSIT ORRINVALE PHYSIO PRINT JOB</t>
        </is>
      </c>
      <c r="F44" t="inlineStr">
        <is>
          <t>Sales income</t>
        </is>
      </c>
      <c r="G44" t="inlineStr">
        <is>
          <t>PRINT JOB</t>
        </is>
      </c>
      <c r="H44" s="11" t="n">
        <v>2479.93</v>
      </c>
      <c r="I44" s="11" t="n">
        <v>0</v>
      </c>
      <c r="J44" s="11">
        <f>H44-I44</f>
        <v>2479.93</v>
      </c>
      <c r="K44" s="11" t="n">
        <v>7795.78</v>
      </c>
      <c r="L44" s="11" t="n">
        <v>7795.78</v>
      </c>
      <c r="M44" t="str">
        <f>IF(ABS(K44-L44)&lt;0.005,"OK","MISMATCH")</f>
        <v>OK</v>
      </c>
      <c r="N44" t="inlineStr"/>
      <c r="O44" t="inlineStr"/>
      <c r="P44" t="inlineStr">
        <is>
          <t>03_Bank C_CU_Projects_Account_Q1.pdf</t>
        </is>
      </c>
      <c r="Q44" t="n">
        <v>1</v>
      </c>
    </row>
    <row r="45">
      <c r="A45" t="inlineStr">
        <is>
          <t>T041</t>
        </is>
      </c>
      <c r="B45" s="10" t="n">
        <v>46227</v>
      </c>
      <c r="C45" t="inlineStr">
        <is>
          <t>2026-07</t>
        </is>
      </c>
      <c r="D45" t="inlineStr">
        <is>
          <t>Bank A - Business Everyday</t>
        </is>
      </c>
      <c r="E45" t="inlineStr">
        <is>
          <t>POS PETROLEUM PLUS 0412</t>
        </is>
      </c>
      <c r="F45" t="inlineStr">
        <is>
          <t>Travel &amp; transport</t>
        </is>
      </c>
      <c r="G45" t="inlineStr">
        <is>
          <t>PETROLEUM</t>
        </is>
      </c>
      <c r="H45" s="11" t="n">
        <v>0</v>
      </c>
      <c r="I45" s="11" t="n">
        <v>61.01</v>
      </c>
      <c r="J45" s="11">
        <f>H45-I45</f>
        <v>-61.01</v>
      </c>
      <c r="K45" s="11" t="n">
        <v>24253.47</v>
      </c>
      <c r="L45" s="11" t="n">
        <v>24253.47</v>
      </c>
      <c r="M45" t="str">
        <f>IF(ABS(K45-L45)&lt;0.005,"OK","MISMATCH")</f>
        <v>OK</v>
      </c>
      <c r="N45" t="inlineStr"/>
      <c r="O45" t="inlineStr"/>
      <c r="P45" t="inlineStr">
        <is>
          <t>01_Bank A_Bank_Business_Everyday_Q1.pdf</t>
        </is>
      </c>
      <c r="Q45" t="n">
        <v>1</v>
      </c>
    </row>
    <row r="46">
      <c r="A46" t="inlineStr">
        <is>
          <t>T042</t>
        </is>
      </c>
      <c r="B46" s="10" t="n">
        <v>46227</v>
      </c>
      <c r="C46" t="inlineStr">
        <is>
          <t>2026-07</t>
        </is>
      </c>
      <c r="D46" t="inlineStr">
        <is>
          <t>Bank B - Business Saver</t>
        </is>
      </c>
      <c r="E46" t="inlineStr">
        <is>
          <t>TFR FROM BANK C PROJECTS</t>
        </is>
      </c>
      <c r="F46" t="inlineStr">
        <is>
          <t>Internal transfer</t>
        </is>
      </c>
      <c r="G46" t="inlineStr">
        <is>
          <t>TFR FROM BANK C</t>
        </is>
      </c>
      <c r="H46" s="11" t="n">
        <v>1012.23</v>
      </c>
      <c r="I46" s="11" t="n">
        <v>0</v>
      </c>
      <c r="J46" s="11">
        <f>H46-I46</f>
        <v>1012.23</v>
      </c>
      <c r="K46" s="11" t="n">
        <v>14598.07</v>
      </c>
      <c r="L46" s="11" t="n">
        <v>14598.07</v>
      </c>
      <c r="M46" t="str">
        <f>IF(ABS(K46-L46)&lt;0.005,"OK","MISMATCH")</f>
        <v>OK</v>
      </c>
      <c r="N46" t="inlineStr">
        <is>
          <t>T043</t>
        </is>
      </c>
      <c r="O46" t="inlineStr"/>
      <c r="P46" t="inlineStr">
        <is>
          <t>02_Bank B_Mutual_Business_Saver_Q1.pdf</t>
        </is>
      </c>
      <c r="Q46" t="n">
        <v>1</v>
      </c>
    </row>
    <row r="47">
      <c r="A47" t="inlineStr">
        <is>
          <t>T043</t>
        </is>
      </c>
      <c r="B47" s="10" t="n">
        <v>46227</v>
      </c>
      <c r="C47" t="inlineStr">
        <is>
          <t>2026-07</t>
        </is>
      </c>
      <c r="D47" t="inlineStr">
        <is>
          <t>Bank C Credit Union - Projects Account</t>
        </is>
      </c>
      <c r="E47" t="inlineStr">
        <is>
          <t>TFR TO BANK B SAVER</t>
        </is>
      </c>
      <c r="F47" t="inlineStr">
        <is>
          <t>Internal transfer</t>
        </is>
      </c>
      <c r="G47" t="inlineStr">
        <is>
          <t>TFR TO BANK B</t>
        </is>
      </c>
      <c r="H47" s="11" t="n">
        <v>0</v>
      </c>
      <c r="I47" s="11" t="n">
        <v>1012.23</v>
      </c>
      <c r="J47" s="11">
        <f>H47-I47</f>
        <v>-1012.23</v>
      </c>
      <c r="K47" s="11" t="n">
        <v>6783.55</v>
      </c>
      <c r="L47" s="11" t="n">
        <v>6783.55</v>
      </c>
      <c r="M47" t="str">
        <f>IF(ABS(K47-L47)&lt;0.005,"OK","MISMATCH")</f>
        <v>OK</v>
      </c>
      <c r="N47" t="inlineStr">
        <is>
          <t>T042</t>
        </is>
      </c>
      <c r="O47" t="inlineStr"/>
      <c r="P47" t="inlineStr">
        <is>
          <t>03_Bank C_CU_Projects_Account_Q1.pdf</t>
        </is>
      </c>
      <c r="Q47" t="n">
        <v>1</v>
      </c>
    </row>
    <row r="48">
      <c r="A48" t="inlineStr">
        <is>
          <t>T044</t>
        </is>
      </c>
      <c r="B48" s="10" t="n">
        <v>46228</v>
      </c>
      <c r="C48" t="inlineStr">
        <is>
          <t>2026-07</t>
        </is>
      </c>
      <c r="D48" t="inlineStr">
        <is>
          <t>Bank A - Business Everyday</t>
        </is>
      </c>
      <c r="E48" t="inlineStr">
        <is>
          <t>DIRECT CREDIT MARRISH &amp; DOYLE LEGAL INV FDS-1042</t>
        </is>
      </c>
      <c r="F48" t="inlineStr">
        <is>
          <t>Sales income</t>
        </is>
      </c>
      <c r="G48" t="inlineStr">
        <is>
          <t>DIRECT CREDIT</t>
        </is>
      </c>
      <c r="H48" s="11" t="n">
        <v>4499.63</v>
      </c>
      <c r="I48" s="11" t="n">
        <v>0</v>
      </c>
      <c r="J48" s="11">
        <f>H48-I48</f>
        <v>4499.63</v>
      </c>
      <c r="K48" s="11" t="n">
        <v>28753.1</v>
      </c>
      <c r="L48" s="11" t="n">
        <v>28753.1</v>
      </c>
      <c r="M48" t="str">
        <f>IF(ABS(K48-L48)&lt;0.005,"OK","MISMATCH")</f>
        <v>OK</v>
      </c>
      <c r="N48" t="inlineStr"/>
      <c r="O48" t="inlineStr"/>
      <c r="P48" t="inlineStr">
        <is>
          <t>01_Bank A_Bank_Business_Everyday_Q1.pdf</t>
        </is>
      </c>
      <c r="Q48" t="n">
        <v>1</v>
      </c>
    </row>
    <row r="49">
      <c r="A49" t="inlineStr">
        <is>
          <t>T045</t>
        </is>
      </c>
      <c r="B49" s="10" t="n">
        <v>46228</v>
      </c>
      <c r="C49" t="inlineStr">
        <is>
          <t>2026-07</t>
        </is>
      </c>
      <c r="D49" t="inlineStr">
        <is>
          <t>Bank A - Business Everyday</t>
        </is>
      </c>
      <c r="E49" t="inlineStr">
        <is>
          <t>TFR TO J VARRICK CONTRACT</t>
        </is>
      </c>
      <c r="F49" t="inlineStr">
        <is>
          <t>Contractors</t>
        </is>
      </c>
      <c r="G49" t="inlineStr">
        <is>
          <t>J VARRICK CONTRACT</t>
        </is>
      </c>
      <c r="H49" s="11" t="n">
        <v>0</v>
      </c>
      <c r="I49" s="11" t="n">
        <v>1924.54</v>
      </c>
      <c r="J49" s="11">
        <f>H49-I49</f>
        <v>-1924.54</v>
      </c>
      <c r="K49" s="11" t="n">
        <v>26828.56</v>
      </c>
      <c r="L49" s="11" t="n">
        <v>26828.56</v>
      </c>
      <c r="M49" t="str">
        <f>IF(ABS(K49-L49)&lt;0.005,"OK","MISMATCH")</f>
        <v>OK</v>
      </c>
      <c r="N49" t="inlineStr"/>
      <c r="O49" t="inlineStr"/>
      <c r="P49" t="inlineStr">
        <is>
          <t>01_Bank A_Bank_Business_Everyday_Q1.pdf</t>
        </is>
      </c>
      <c r="Q49" t="n">
        <v>1</v>
      </c>
    </row>
    <row r="50">
      <c r="A50" t="inlineStr">
        <is>
          <t>T046</t>
        </is>
      </c>
      <c r="B50" s="10" t="n">
        <v>46229</v>
      </c>
      <c r="C50" t="inlineStr">
        <is>
          <t>2026-07</t>
        </is>
      </c>
      <c r="D50" t="inlineStr">
        <is>
          <t>Bank A - Business Everyday</t>
        </is>
      </c>
      <c r="E50" t="inlineStr">
        <is>
          <t>TFR TO OWNER R TALLIS</t>
        </is>
      </c>
      <c r="F50" t="inlineStr">
        <is>
          <t>Owner drawings</t>
        </is>
      </c>
      <c r="G50" t="inlineStr">
        <is>
          <t>OWNER R TALLIS</t>
        </is>
      </c>
      <c r="H50" s="11" t="n">
        <v>0</v>
      </c>
      <c r="I50" s="11" t="n">
        <v>1500</v>
      </c>
      <c r="J50" s="11">
        <f>H50-I50</f>
        <v>-1500</v>
      </c>
      <c r="K50" s="11" t="n">
        <v>25328.56</v>
      </c>
      <c r="L50" s="11" t="n">
        <v>25328.56</v>
      </c>
      <c r="M50" t="str">
        <f>IF(ABS(K50-L50)&lt;0.005,"OK","MISMATCH")</f>
        <v>OK</v>
      </c>
      <c r="N50" t="inlineStr"/>
      <c r="O50" t="inlineStr"/>
      <c r="P50" t="inlineStr">
        <is>
          <t>01_Bank A_Bank_Business_Everyday_Q1.pdf</t>
        </is>
      </c>
      <c r="Q50" t="n">
        <v>1</v>
      </c>
    </row>
    <row r="51">
      <c r="A51" t="inlineStr">
        <is>
          <t>T047</t>
        </is>
      </c>
      <c r="B51" s="10" t="n">
        <v>46230</v>
      </c>
      <c r="C51" t="inlineStr">
        <is>
          <t>2026-07</t>
        </is>
      </c>
      <c r="D51" t="inlineStr">
        <is>
          <t>Bank A - Business Everyday</t>
        </is>
      </c>
      <c r="E51" t="inlineStr">
        <is>
          <t>TFR TO BANK B SAVER</t>
        </is>
      </c>
      <c r="F51" t="inlineStr">
        <is>
          <t>Internal transfer</t>
        </is>
      </c>
      <c r="G51" t="inlineStr">
        <is>
          <t>TFR TO BANK B</t>
        </is>
      </c>
      <c r="H51" s="11" t="n">
        <v>0</v>
      </c>
      <c r="I51" s="11" t="n">
        <v>2500</v>
      </c>
      <c r="J51" s="11">
        <f>H51-I51</f>
        <v>-2500</v>
      </c>
      <c r="K51" s="11" t="n">
        <v>22828.56</v>
      </c>
      <c r="L51" s="11" t="n">
        <v>22828.56</v>
      </c>
      <c r="M51" t="str">
        <f>IF(ABS(K51-L51)&lt;0.005,"OK","MISMATCH")</f>
        <v>OK</v>
      </c>
      <c r="N51" t="inlineStr">
        <is>
          <t>T048</t>
        </is>
      </c>
      <c r="O51" t="inlineStr"/>
      <c r="P51" t="inlineStr">
        <is>
          <t>01_Bank A_Bank_Business_Everyday_Q1.pdf</t>
        </is>
      </c>
      <c r="Q51" t="n">
        <v>1</v>
      </c>
    </row>
    <row r="52">
      <c r="A52" t="inlineStr">
        <is>
          <t>T048</t>
        </is>
      </c>
      <c r="B52" s="10" t="n">
        <v>46230</v>
      </c>
      <c r="C52" t="inlineStr">
        <is>
          <t>2026-07</t>
        </is>
      </c>
      <c r="D52" t="inlineStr">
        <is>
          <t>Bank B - Business Saver</t>
        </is>
      </c>
      <c r="E52" t="inlineStr">
        <is>
          <t>TFR FROM BANK A EVERYDAY</t>
        </is>
      </c>
      <c r="F52" t="inlineStr">
        <is>
          <t>Internal transfer</t>
        </is>
      </c>
      <c r="G52" t="inlineStr">
        <is>
          <t>TFR FROM BANK A</t>
        </is>
      </c>
      <c r="H52" s="11" t="n">
        <v>2500</v>
      </c>
      <c r="I52" s="11" t="n">
        <v>0</v>
      </c>
      <c r="J52" s="11">
        <f>H52-I52</f>
        <v>2500</v>
      </c>
      <c r="K52" s="11" t="n">
        <v>17098.07</v>
      </c>
      <c r="L52" s="11" t="n">
        <v>17098.07</v>
      </c>
      <c r="M52" t="str">
        <f>IF(ABS(K52-L52)&lt;0.005,"OK","MISMATCH")</f>
        <v>OK</v>
      </c>
      <c r="N52" t="inlineStr">
        <is>
          <t>T047</t>
        </is>
      </c>
      <c r="O52" t="inlineStr"/>
      <c r="P52" t="inlineStr">
        <is>
          <t>02_Bank B_Mutual_Business_Saver_Q1.pdf</t>
        </is>
      </c>
      <c r="Q52" t="n">
        <v>1</v>
      </c>
    </row>
    <row r="53">
      <c r="A53" t="inlineStr">
        <is>
          <t>T049</t>
        </is>
      </c>
      <c r="B53" s="10" t="n">
        <v>46231</v>
      </c>
      <c r="C53" t="inlineStr">
        <is>
          <t>2026-07</t>
        </is>
      </c>
      <c r="D53" t="inlineStr">
        <is>
          <t>Bank A - Business Everyday</t>
        </is>
      </c>
      <c r="E53" t="inlineStr">
        <is>
          <t>MONTHLY ACCOUNT FEE</t>
        </is>
      </c>
      <c r="F53" t="inlineStr">
        <is>
          <t>Bank fees</t>
        </is>
      </c>
      <c r="G53" t="inlineStr">
        <is>
          <t>ACCOUNT FEE</t>
        </is>
      </c>
      <c r="H53" s="11" t="n">
        <v>0</v>
      </c>
      <c r="I53" s="11" t="n">
        <v>10</v>
      </c>
      <c r="J53" s="11">
        <f>H53-I53</f>
        <v>-10</v>
      </c>
      <c r="K53" s="11" t="n">
        <v>22818.56</v>
      </c>
      <c r="L53" s="11" t="n">
        <v>22818.56</v>
      </c>
      <c r="M53" t="str">
        <f>IF(ABS(K53-L53)&lt;0.005,"OK","MISMATCH")</f>
        <v>OK</v>
      </c>
      <c r="N53" t="inlineStr"/>
      <c r="O53" t="inlineStr"/>
      <c r="P53" t="inlineStr">
        <is>
          <t>01_Bank A_Bank_Business_Everyday_Q1.pdf</t>
        </is>
      </c>
      <c r="Q53" t="n">
        <v>1</v>
      </c>
    </row>
    <row r="54">
      <c r="A54" t="inlineStr">
        <is>
          <t>T050</t>
        </is>
      </c>
      <c r="B54" s="10" t="n">
        <v>46231</v>
      </c>
      <c r="C54" t="inlineStr">
        <is>
          <t>2026-07</t>
        </is>
      </c>
      <c r="D54" t="inlineStr">
        <is>
          <t>Bank B - Business Saver</t>
        </is>
      </c>
      <c r="E54" t="inlineStr">
        <is>
          <t>TAX OFFICE BPAY ACTIVITY STMT</t>
        </is>
      </c>
      <c r="F54" t="inlineStr">
        <is>
          <t>Tax payments</t>
        </is>
      </c>
      <c r="G54" t="inlineStr">
        <is>
          <t>TAX OFFICE BPAY</t>
        </is>
      </c>
      <c r="H54" s="11" t="n">
        <v>0</v>
      </c>
      <c r="I54" s="11" t="n">
        <v>6412</v>
      </c>
      <c r="J54" s="11">
        <f>H54-I54</f>
        <v>-6412</v>
      </c>
      <c r="K54" s="11" t="n">
        <v>10686.07</v>
      </c>
      <c r="L54" s="11" t="n">
        <v>10686.07</v>
      </c>
      <c r="M54" t="str">
        <f>IF(ABS(K54-L54)&lt;0.005,"OK","MISMATCH")</f>
        <v>OK</v>
      </c>
      <c r="N54" t="inlineStr"/>
      <c r="O54" t="inlineStr">
        <is>
          <t>Large transaction</t>
        </is>
      </c>
      <c r="P54" t="inlineStr">
        <is>
          <t>02_Bank B_Mutual_Business_Saver_Q1.pdf</t>
        </is>
      </c>
      <c r="Q54" t="n">
        <v>1</v>
      </c>
    </row>
    <row r="55">
      <c r="A55" t="inlineStr">
        <is>
          <t>T051</t>
        </is>
      </c>
      <c r="B55" s="10" t="n">
        <v>46234</v>
      </c>
      <c r="C55" t="inlineStr">
        <is>
          <t>2026-07</t>
        </is>
      </c>
      <c r="D55" t="inlineStr">
        <is>
          <t>Bank B - Business Saver</t>
        </is>
      </c>
      <c r="E55" t="inlineStr">
        <is>
          <t>INTEREST CREDIT</t>
        </is>
      </c>
      <c r="F55" t="inlineStr">
        <is>
          <t>Interest income</t>
        </is>
      </c>
      <c r="G55" t="inlineStr">
        <is>
          <t>INTEREST CREDIT</t>
        </is>
      </c>
      <c r="H55" s="11" t="n">
        <v>34.57</v>
      </c>
      <c r="I55" s="11" t="n">
        <v>0</v>
      </c>
      <c r="J55" s="11">
        <f>H55-I55</f>
        <v>34.57</v>
      </c>
      <c r="K55" s="11" t="n">
        <v>10720.64</v>
      </c>
      <c r="L55" s="11" t="n">
        <v>10720.64</v>
      </c>
      <c r="M55" t="str">
        <f>IF(ABS(K55-L55)&lt;0.005,"OK","MISMATCH")</f>
        <v>OK</v>
      </c>
      <c r="N55" t="inlineStr"/>
      <c r="O55" t="inlineStr"/>
      <c r="P55" t="inlineStr">
        <is>
          <t>02_Bank B_Mutual_Business_Saver_Q1.pdf</t>
        </is>
      </c>
      <c r="Q55" t="n">
        <v>1</v>
      </c>
    </row>
    <row r="56">
      <c r="A56" t="inlineStr">
        <is>
          <t>T052</t>
        </is>
      </c>
      <c r="B56" s="10" t="n">
        <v>46234</v>
      </c>
      <c r="C56" t="inlineStr">
        <is>
          <t>2026-07</t>
        </is>
      </c>
      <c r="D56" t="inlineStr">
        <is>
          <t>Bank C Credit Union - Projects Account</t>
        </is>
      </c>
      <c r="E56" t="inlineStr">
        <is>
          <t>ACCOUNT KEEPING FEE</t>
        </is>
      </c>
      <c r="F56" t="inlineStr">
        <is>
          <t>Bank fees</t>
        </is>
      </c>
      <c r="G56" t="inlineStr">
        <is>
          <t>ACCOUNT KEEPING FEE</t>
        </is>
      </c>
      <c r="H56" s="11" t="n">
        <v>0</v>
      </c>
      <c r="I56" s="11" t="n">
        <v>6</v>
      </c>
      <c r="J56" s="11">
        <f>H56-I56</f>
        <v>-6</v>
      </c>
      <c r="K56" s="11" t="n">
        <v>6777.55</v>
      </c>
      <c r="L56" s="11" t="n">
        <v>6777.55</v>
      </c>
      <c r="M56" t="str">
        <f>IF(ABS(K56-L56)&lt;0.005,"OK","MISMATCH")</f>
        <v>OK</v>
      </c>
      <c r="N56" t="inlineStr"/>
      <c r="O56" t="inlineStr"/>
      <c r="P56" t="inlineStr">
        <is>
          <t>03_Bank C_CU_Projects_Account_Q1.pdf</t>
        </is>
      </c>
      <c r="Q56" t="n">
        <v>1</v>
      </c>
    </row>
    <row r="57">
      <c r="A57" t="inlineStr">
        <is>
          <t>T053</t>
        </is>
      </c>
      <c r="B57" s="10" t="n">
        <v>46235</v>
      </c>
      <c r="C57" t="inlineStr">
        <is>
          <t>2026-08</t>
        </is>
      </c>
      <c r="D57" t="inlineStr">
        <is>
          <t>Bank A - Business Everyday</t>
        </is>
      </c>
      <c r="E57" t="inlineStr">
        <is>
          <t>RENT 4/21 EXAMPLE PDE</t>
        </is>
      </c>
      <c r="F57" t="inlineStr">
        <is>
          <t>Rent</t>
        </is>
      </c>
      <c r="G57" t="inlineStr">
        <is>
          <t>RENT</t>
        </is>
      </c>
      <c r="H57" s="11" t="n">
        <v>0</v>
      </c>
      <c r="I57" s="11" t="n">
        <v>2450</v>
      </c>
      <c r="J57" s="11">
        <f>H57-I57</f>
        <v>-2450</v>
      </c>
      <c r="K57" s="11" t="n">
        <v>20368.56</v>
      </c>
      <c r="L57" s="11" t="n">
        <v>20368.56</v>
      </c>
      <c r="M57" t="str">
        <f>IF(ABS(K57-L57)&lt;0.005,"OK","MISMATCH")</f>
        <v>OK</v>
      </c>
      <c r="N57" t="inlineStr"/>
      <c r="O57" t="inlineStr"/>
      <c r="P57" t="inlineStr">
        <is>
          <t>01_Bank A_Bank_Business_Everyday_Q1.pdf</t>
        </is>
      </c>
      <c r="Q57" t="n">
        <v>1</v>
      </c>
    </row>
    <row r="58">
      <c r="A58" t="inlineStr">
        <is>
          <t>T054</t>
        </is>
      </c>
      <c r="B58" s="10" t="n">
        <v>46236</v>
      </c>
      <c r="C58" t="inlineStr">
        <is>
          <t>2026-08</t>
        </is>
      </c>
      <c r="D58" t="inlineStr">
        <is>
          <t>Bank A - Business Everyday</t>
        </is>
      </c>
      <c r="E58" t="inlineStr">
        <is>
          <t>DIRECT CREDIT PINDLEMOSS FLORISTS INV FDS-1048</t>
        </is>
      </c>
      <c r="F58" t="inlineStr">
        <is>
          <t>Sales income</t>
        </is>
      </c>
      <c r="G58" t="inlineStr">
        <is>
          <t>DIRECT CREDIT</t>
        </is>
      </c>
      <c r="H58" s="11" t="n">
        <v>2850.8</v>
      </c>
      <c r="I58" s="11" t="n">
        <v>0</v>
      </c>
      <c r="J58" s="11">
        <f>H58-I58</f>
        <v>2850.8</v>
      </c>
      <c r="K58" s="11" t="n">
        <v>23219.36</v>
      </c>
      <c r="L58" s="11" t="n">
        <v>23219.36</v>
      </c>
      <c r="M58" t="str">
        <f>IF(ABS(K58-L58)&lt;0.005,"OK","MISMATCH")</f>
        <v>OK</v>
      </c>
      <c r="N58" t="inlineStr"/>
      <c r="O58" t="inlineStr"/>
      <c r="P58" t="inlineStr">
        <is>
          <t>01_Bank A_Bank_Business_Everyday_Q1.pdf</t>
        </is>
      </c>
      <c r="Q58" t="n">
        <v>1</v>
      </c>
    </row>
    <row r="59">
      <c r="A59" t="inlineStr">
        <is>
          <t>T055</t>
        </is>
      </c>
      <c r="B59" s="10" t="n">
        <v>46237</v>
      </c>
      <c r="C59" t="inlineStr">
        <is>
          <t>2026-08</t>
        </is>
      </c>
      <c r="D59" t="inlineStr">
        <is>
          <t>Bank A - Business Everyday</t>
        </is>
      </c>
      <c r="E59" t="inlineStr">
        <is>
          <t>PAYROLL SAMPLE DESIGN STAFF</t>
        </is>
      </c>
      <c r="F59" t="inlineStr">
        <is>
          <t>Wages</t>
        </is>
      </c>
      <c r="G59" t="inlineStr">
        <is>
          <t>PAYROLL</t>
        </is>
      </c>
      <c r="H59" s="11" t="n">
        <v>0</v>
      </c>
      <c r="I59" s="11" t="n">
        <v>3875.93</v>
      </c>
      <c r="J59" s="11">
        <f>H59-I59</f>
        <v>-3875.93</v>
      </c>
      <c r="K59" s="11" t="n">
        <v>19343.43</v>
      </c>
      <c r="L59" s="11" t="n">
        <v>19343.43</v>
      </c>
      <c r="M59" t="str">
        <f>IF(ABS(K59-L59)&lt;0.005,"OK","MISMATCH")</f>
        <v>OK</v>
      </c>
      <c r="N59" t="inlineStr"/>
      <c r="O59" t="inlineStr"/>
      <c r="P59" t="inlineStr">
        <is>
          <t>01_Bank A_Bank_Business_Everyday_Q1.pdf</t>
        </is>
      </c>
      <c r="Q59" t="n">
        <v>1</v>
      </c>
    </row>
    <row r="60">
      <c r="A60" t="inlineStr">
        <is>
          <t>T056</t>
        </is>
      </c>
      <c r="B60" s="10" t="n">
        <v>46237</v>
      </c>
      <c r="C60" t="inlineStr">
        <is>
          <t>2026-08</t>
        </is>
      </c>
      <c r="D60" t="inlineStr">
        <is>
          <t>Bank C Credit Union - Projects Account</t>
        </is>
      </c>
      <c r="E60" t="inlineStr">
        <is>
          <t>FOLIOCRAFT PAPER SUPPLY</t>
        </is>
      </c>
      <c r="F60" t="inlineStr">
        <is>
          <t>Print &amp; production</t>
        </is>
      </c>
      <c r="G60" t="inlineStr">
        <is>
          <t>FOLIOCRAFT</t>
        </is>
      </c>
      <c r="H60" s="11" t="n">
        <v>0</v>
      </c>
      <c r="I60" s="11" t="n">
        <v>256.63</v>
      </c>
      <c r="J60" s="11">
        <f>H60-I60</f>
        <v>-256.63</v>
      </c>
      <c r="K60" s="11" t="n">
        <v>6520.92</v>
      </c>
      <c r="L60" s="11" t="n">
        <v>6520.92</v>
      </c>
      <c r="M60" t="str">
        <f>IF(ABS(K60-L60)&lt;0.005,"OK","MISMATCH")</f>
        <v>OK</v>
      </c>
      <c r="N60" t="inlineStr"/>
      <c r="O60" t="inlineStr"/>
      <c r="P60" t="inlineStr">
        <is>
          <t>03_Bank C_CU_Projects_Account_Q1.pdf</t>
        </is>
      </c>
      <c r="Q60" t="n">
        <v>1</v>
      </c>
    </row>
    <row r="61">
      <c r="A61" t="inlineStr">
        <is>
          <t>T057</t>
        </is>
      </c>
      <c r="B61" s="10" t="n">
        <v>46237</v>
      </c>
      <c r="C61" t="inlineStr">
        <is>
          <t>2026-08</t>
        </is>
      </c>
      <c r="D61" t="inlineStr">
        <is>
          <t>Bank C Credit Union - Projects Account</t>
        </is>
      </c>
      <c r="E61" t="inlineStr">
        <is>
          <t>INKHAVEN PRINTWORKS</t>
        </is>
      </c>
      <c r="F61" t="inlineStr">
        <is>
          <t>Print &amp; production</t>
        </is>
      </c>
      <c r="G61" t="inlineStr">
        <is>
          <t>INKHAVEN PRINTWORKS</t>
        </is>
      </c>
      <c r="H61" s="11" t="n">
        <v>0</v>
      </c>
      <c r="I61" s="11" t="n">
        <v>630.53</v>
      </c>
      <c r="J61" s="11">
        <f>H61-I61</f>
        <v>-630.53</v>
      </c>
      <c r="K61" s="11" t="n">
        <v>5890.39</v>
      </c>
      <c r="L61" s="11" t="n">
        <v>5890.39</v>
      </c>
      <c r="M61" t="str">
        <f>IF(ABS(K61-L61)&lt;0.005,"OK","MISMATCH")</f>
        <v>OK</v>
      </c>
      <c r="N61" t="inlineStr"/>
      <c r="O61" t="inlineStr"/>
      <c r="P61" t="inlineStr">
        <is>
          <t>03_Bank C_CU_Projects_Account_Q1.pdf</t>
        </is>
      </c>
      <c r="Q61" t="n">
        <v>1</v>
      </c>
    </row>
    <row r="62">
      <c r="A62" t="inlineStr">
        <is>
          <t>T058</t>
        </is>
      </c>
      <c r="B62" s="10" t="n">
        <v>46238</v>
      </c>
      <c r="C62" t="inlineStr">
        <is>
          <t>2026-08</t>
        </is>
      </c>
      <c r="D62" t="inlineStr">
        <is>
          <t>Bank A - Business Everyday</t>
        </is>
      </c>
      <c r="E62" t="inlineStr">
        <is>
          <t>DIRECT CREDIT SOLWAY YOGA HOUSE INV FDS-1049</t>
        </is>
      </c>
      <c r="F62" t="inlineStr">
        <is>
          <t>Sales income</t>
        </is>
      </c>
      <c r="G62" t="inlineStr">
        <is>
          <t>DIRECT CREDIT</t>
        </is>
      </c>
      <c r="H62" s="11" t="n">
        <v>1214.01</v>
      </c>
      <c r="I62" s="11" t="n">
        <v>0</v>
      </c>
      <c r="J62" s="11">
        <f>H62-I62</f>
        <v>1214.01</v>
      </c>
      <c r="K62" s="11" t="n">
        <v>20557.44</v>
      </c>
      <c r="L62" s="11" t="n">
        <v>20557.44</v>
      </c>
      <c r="M62" t="str">
        <f>IF(ABS(K62-L62)&lt;0.005,"OK","MISMATCH")</f>
        <v>OK</v>
      </c>
      <c r="N62" t="inlineStr"/>
      <c r="O62" t="inlineStr"/>
      <c r="P62" t="inlineStr">
        <is>
          <t>01_Bank A_Bank_Business_Everyday_Q1.pdf</t>
        </is>
      </c>
      <c r="Q62" t="n">
        <v>2</v>
      </c>
    </row>
    <row r="63">
      <c r="A63" t="inlineStr">
        <is>
          <t>T059</t>
        </is>
      </c>
      <c r="B63" s="10" t="n">
        <v>46239</v>
      </c>
      <c r="C63" t="inlineStr">
        <is>
          <t>2026-08</t>
        </is>
      </c>
      <c r="D63" t="inlineStr">
        <is>
          <t>Bank A - Business Everyday</t>
        </is>
      </c>
      <c r="E63" t="inlineStr">
        <is>
          <t>DIRECT CREDIT VELLACOTT OPTICS INV FDS-1052</t>
        </is>
      </c>
      <c r="F63" t="inlineStr">
        <is>
          <t>Sales income</t>
        </is>
      </c>
      <c r="G63" t="inlineStr">
        <is>
          <t>DIRECT CREDIT</t>
        </is>
      </c>
      <c r="H63" s="11" t="n">
        <v>1323.47</v>
      </c>
      <c r="I63" s="11" t="n">
        <v>0</v>
      </c>
      <c r="J63" s="11">
        <f>H63-I63</f>
        <v>1323.47</v>
      </c>
      <c r="K63" s="11" t="n">
        <v>21880.91</v>
      </c>
      <c r="L63" s="11" t="n">
        <v>21880.91</v>
      </c>
      <c r="M63" t="str">
        <f>IF(ABS(K63-L63)&lt;0.005,"OK","MISMATCH")</f>
        <v>OK</v>
      </c>
      <c r="N63" t="inlineStr"/>
      <c r="O63" t="inlineStr"/>
      <c r="P63" t="inlineStr">
        <is>
          <t>01_Bank A_Bank_Business_Everyday_Q1.pdf</t>
        </is>
      </c>
      <c r="Q63" t="n">
        <v>2</v>
      </c>
    </row>
    <row r="64">
      <c r="A64" t="inlineStr">
        <is>
          <t>T060</t>
        </is>
      </c>
      <c r="B64" s="10" t="n">
        <v>46239</v>
      </c>
      <c r="C64" t="inlineStr">
        <is>
          <t>2026-08</t>
        </is>
      </c>
      <c r="D64" t="inlineStr">
        <is>
          <t>Bank A - Business Everyday</t>
        </is>
      </c>
      <c r="E64" t="inlineStr">
        <is>
          <t>SUPER CLEARING HOUSE</t>
        </is>
      </c>
      <c r="F64" t="inlineStr">
        <is>
          <t>Superannuation</t>
        </is>
      </c>
      <c r="G64" t="inlineStr">
        <is>
          <t>SUPER CLEARING</t>
        </is>
      </c>
      <c r="H64" s="11" t="n">
        <v>0</v>
      </c>
      <c r="I64" s="11" t="n">
        <v>693.91</v>
      </c>
      <c r="J64" s="11">
        <f>H64-I64</f>
        <v>-693.91</v>
      </c>
      <c r="K64" s="11" t="n">
        <v>21187</v>
      </c>
      <c r="L64" s="11" t="n">
        <v>21187</v>
      </c>
      <c r="M64" t="str">
        <f>IF(ABS(K64-L64)&lt;0.005,"OK","MISMATCH")</f>
        <v>OK</v>
      </c>
      <c r="N64" t="inlineStr"/>
      <c r="O64" t="inlineStr"/>
      <c r="P64" t="inlineStr">
        <is>
          <t>01_Bank A_Bank_Business_Everyday_Q1.pdf</t>
        </is>
      </c>
      <c r="Q64" t="n">
        <v>2</v>
      </c>
    </row>
    <row r="65">
      <c r="A65" t="inlineStr">
        <is>
          <t>T061</t>
        </is>
      </c>
      <c r="B65" s="10" t="n">
        <v>46239</v>
      </c>
      <c r="C65" t="inlineStr">
        <is>
          <t>2026-08</t>
        </is>
      </c>
      <c r="D65" t="inlineStr">
        <is>
          <t>Bank C Credit Union - Projects Account</t>
        </is>
      </c>
      <c r="E65" t="inlineStr">
        <is>
          <t>DEPOSIT TUMBLEFORD BREWING PRINT JOB</t>
        </is>
      </c>
      <c r="F65" t="inlineStr">
        <is>
          <t>Sales income</t>
        </is>
      </c>
      <c r="G65" t="inlineStr">
        <is>
          <t>PRINT JOB</t>
        </is>
      </c>
      <c r="H65" s="11" t="n">
        <v>2177.56</v>
      </c>
      <c r="I65" s="11" t="n">
        <v>0</v>
      </c>
      <c r="J65" s="11">
        <f>H65-I65</f>
        <v>2177.56</v>
      </c>
      <c r="K65" s="11" t="n">
        <v>8067.95</v>
      </c>
      <c r="L65" s="11" t="n">
        <v>8067.95</v>
      </c>
      <c r="M65" t="str">
        <f>IF(ABS(K65-L65)&lt;0.005,"OK","MISMATCH")</f>
        <v>OK</v>
      </c>
      <c r="N65" t="inlineStr"/>
      <c r="O65" t="inlineStr"/>
      <c r="P65" t="inlineStr">
        <is>
          <t>03_Bank C_CU_Projects_Account_Q1.pdf</t>
        </is>
      </c>
      <c r="Q65" t="n">
        <v>1</v>
      </c>
    </row>
    <row r="66">
      <c r="A66" t="inlineStr">
        <is>
          <t>T062</t>
        </is>
      </c>
      <c r="B66" s="10" t="n">
        <v>46240</v>
      </c>
      <c r="C66" t="inlineStr">
        <is>
          <t>2026-08</t>
        </is>
      </c>
      <c r="D66" t="inlineStr">
        <is>
          <t>Bank A - Business Everyday</t>
        </is>
      </c>
      <c r="E66" t="inlineStr">
        <is>
          <t>PIXELLA DESIGN SUITE</t>
        </is>
      </c>
      <c r="F66" t="inlineStr">
        <is>
          <t>Software &amp; subscriptions</t>
        </is>
      </c>
      <c r="G66" t="inlineStr">
        <is>
          <t>PIXELLA</t>
        </is>
      </c>
      <c r="H66" s="11" t="n">
        <v>0</v>
      </c>
      <c r="I66" s="11" t="n">
        <v>79</v>
      </c>
      <c r="J66" s="11">
        <f>H66-I66</f>
        <v>-79</v>
      </c>
      <c r="K66" s="11" t="n">
        <v>21108</v>
      </c>
      <c r="L66" s="11" t="n">
        <v>21108</v>
      </c>
      <c r="M66" t="str">
        <f>IF(ABS(K66-L66)&lt;0.005,"OK","MISMATCH")</f>
        <v>OK</v>
      </c>
      <c r="N66" t="inlineStr"/>
      <c r="O66" t="inlineStr"/>
      <c r="P66" t="inlineStr">
        <is>
          <t>01_Bank A_Bank_Business_Everyday_Q1.pdf</t>
        </is>
      </c>
      <c r="Q66" t="n">
        <v>2</v>
      </c>
    </row>
    <row r="67">
      <c r="A67" t="inlineStr">
        <is>
          <t>T063</t>
        </is>
      </c>
      <c r="B67" s="10" t="n">
        <v>46240</v>
      </c>
      <c r="C67" t="inlineStr">
        <is>
          <t>2026-08</t>
        </is>
      </c>
      <c r="D67" t="inlineStr">
        <is>
          <t>Bank A - Business Everyday</t>
        </is>
      </c>
      <c r="E67" t="inlineStr">
        <is>
          <t>POS PAPERFOLD STATIONERY</t>
        </is>
      </c>
      <c r="F67" t="inlineStr">
        <is>
          <t>Office supplies</t>
        </is>
      </c>
      <c r="G67" t="inlineStr">
        <is>
          <t>PAPERFOLD</t>
        </is>
      </c>
      <c r="H67" s="11" t="n">
        <v>0</v>
      </c>
      <c r="I67" s="11" t="n">
        <v>88.34999999999999</v>
      </c>
      <c r="J67" s="11">
        <f>H67-I67</f>
        <v>-88.35</v>
      </c>
      <c r="K67" s="11" t="n">
        <v>21019.65</v>
      </c>
      <c r="L67" s="11" t="n">
        <v>21019.65</v>
      </c>
      <c r="M67" t="str">
        <f>IF(ABS(K67-L67)&lt;0.005,"OK","MISMATCH")</f>
        <v>OK</v>
      </c>
      <c r="N67" t="inlineStr"/>
      <c r="O67" t="inlineStr"/>
      <c r="P67" t="inlineStr">
        <is>
          <t>01_Bank A_Bank_Business_Everyday_Q1.pdf</t>
        </is>
      </c>
      <c r="Q67" t="n">
        <v>2</v>
      </c>
    </row>
    <row r="68">
      <c r="A68" t="inlineStr">
        <is>
          <t>T064</t>
        </is>
      </c>
      <c r="B68" s="10" t="n">
        <v>46240</v>
      </c>
      <c r="C68" t="inlineStr">
        <is>
          <t>2026-08</t>
        </is>
      </c>
      <c r="D68" t="inlineStr">
        <is>
          <t>Bank C Credit Union - Projects Account</t>
        </is>
      </c>
      <c r="E68" t="inlineStr">
        <is>
          <t>DEPOSIT BRAMBLECOTE BAKERY PRINT JOB</t>
        </is>
      </c>
      <c r="F68" t="inlineStr">
        <is>
          <t>Sales income</t>
        </is>
      </c>
      <c r="G68" t="inlineStr">
        <is>
          <t>PRINT JOB</t>
        </is>
      </c>
      <c r="H68" s="11" t="n">
        <v>686.14</v>
      </c>
      <c r="I68" s="11" t="n">
        <v>0</v>
      </c>
      <c r="J68" s="11">
        <f>H68-I68</f>
        <v>686.14</v>
      </c>
      <c r="K68" s="11" t="n">
        <v>8754.09</v>
      </c>
      <c r="L68" s="11" t="n">
        <v>8754.09</v>
      </c>
      <c r="M68" t="str">
        <f>IF(ABS(K68-L68)&lt;0.005,"OK","MISMATCH")</f>
        <v>OK</v>
      </c>
      <c r="N68" t="inlineStr"/>
      <c r="O68" t="inlineStr"/>
      <c r="P68" t="inlineStr">
        <is>
          <t>03_Bank C_CU_Projects_Account_Q1.pdf</t>
        </is>
      </c>
      <c r="Q68" t="n">
        <v>1</v>
      </c>
    </row>
    <row r="69">
      <c r="A69" t="inlineStr">
        <is>
          <t>T065</t>
        </is>
      </c>
      <c r="B69" s="10" t="n">
        <v>46241</v>
      </c>
      <c r="C69" t="inlineStr">
        <is>
          <t>2026-08</t>
        </is>
      </c>
      <c r="D69" t="inlineStr">
        <is>
          <t>Bank A - Business Everyday</t>
        </is>
      </c>
      <c r="E69" t="inlineStr">
        <is>
          <t>DIRECT CREDIT PINDLEMOSS FLORISTS INV FDS-1047</t>
        </is>
      </c>
      <c r="F69" t="inlineStr">
        <is>
          <t>Sales income</t>
        </is>
      </c>
      <c r="G69" t="inlineStr">
        <is>
          <t>DIRECT CREDIT</t>
        </is>
      </c>
      <c r="H69" s="11" t="n">
        <v>962.8200000000001</v>
      </c>
      <c r="I69" s="11" t="n">
        <v>0</v>
      </c>
      <c r="J69" s="11">
        <f>H69-I69</f>
        <v>962.82</v>
      </c>
      <c r="K69" s="11" t="n">
        <v>21982.47</v>
      </c>
      <c r="L69" s="11" t="n">
        <v>21982.47</v>
      </c>
      <c r="M69" t="str">
        <f>IF(ABS(K69-L69)&lt;0.005,"OK","MISMATCH")</f>
        <v>OK</v>
      </c>
      <c r="N69" t="inlineStr"/>
      <c r="O69" t="inlineStr"/>
      <c r="P69" t="inlineStr">
        <is>
          <t>01_Bank A_Bank_Business_Everyday_Q1.pdf</t>
        </is>
      </c>
      <c r="Q69" t="n">
        <v>2</v>
      </c>
    </row>
    <row r="70">
      <c r="A70" t="inlineStr">
        <is>
          <t>T066</t>
        </is>
      </c>
      <c r="B70" s="10" t="n">
        <v>46241</v>
      </c>
      <c r="C70" t="inlineStr">
        <is>
          <t>2026-08</t>
        </is>
      </c>
      <c r="D70" t="inlineStr">
        <is>
          <t>Bank A - Business Everyday</t>
        </is>
      </c>
      <c r="E70" t="inlineStr">
        <is>
          <t>RIDEWAY TRANSIT TOPUP</t>
        </is>
      </c>
      <c r="F70" t="inlineStr">
        <is>
          <t>Travel &amp; transport</t>
        </is>
      </c>
      <c r="G70" t="inlineStr">
        <is>
          <t>RIDEWAY</t>
        </is>
      </c>
      <c r="H70" s="11" t="n">
        <v>0</v>
      </c>
      <c r="I70" s="11" t="n">
        <v>50</v>
      </c>
      <c r="J70" s="11">
        <f>H70-I70</f>
        <v>-50</v>
      </c>
      <c r="K70" s="11" t="n">
        <v>21932.47</v>
      </c>
      <c r="L70" s="11" t="n">
        <v>21932.47</v>
      </c>
      <c r="M70" t="str">
        <f>IF(ABS(K70-L70)&lt;0.005,"OK","MISMATCH")</f>
        <v>OK</v>
      </c>
      <c r="N70" t="inlineStr"/>
      <c r="O70" t="inlineStr"/>
      <c r="P70" t="inlineStr">
        <is>
          <t>01_Bank A_Bank_Business_Everyday_Q1.pdf</t>
        </is>
      </c>
      <c r="Q70" t="n">
        <v>2</v>
      </c>
    </row>
    <row r="71">
      <c r="A71" t="inlineStr">
        <is>
          <t>T067</t>
        </is>
      </c>
      <c r="B71" s="10" t="n">
        <v>46241</v>
      </c>
      <c r="C71" t="inlineStr">
        <is>
          <t>2026-08</t>
        </is>
      </c>
      <c r="D71" t="inlineStr">
        <is>
          <t>Bank A - Business Everyday</t>
        </is>
      </c>
      <c r="E71" t="inlineStr">
        <is>
          <t>POS LANTERN NOODLE BAR</t>
        </is>
      </c>
      <c r="F71" t="inlineStr">
        <is>
          <t>Meals &amp; entertainment</t>
        </is>
      </c>
      <c r="G71" t="inlineStr">
        <is>
          <t>LANTERN NOODLE</t>
        </is>
      </c>
      <c r="H71" s="11" t="n">
        <v>0</v>
      </c>
      <c r="I71" s="11" t="n">
        <v>117.18</v>
      </c>
      <c r="J71" s="11">
        <f>H71-I71</f>
        <v>-117.18</v>
      </c>
      <c r="K71" s="11" t="n">
        <v>21815.29</v>
      </c>
      <c r="L71" s="11" t="n">
        <v>21815.29</v>
      </c>
      <c r="M71" t="str">
        <f>IF(ABS(K71-L71)&lt;0.005,"OK","MISMATCH")</f>
        <v>OK</v>
      </c>
      <c r="N71" t="inlineStr"/>
      <c r="O71" t="inlineStr"/>
      <c r="P71" t="inlineStr">
        <is>
          <t>01_Bank A_Bank_Business_Everyday_Q1.pdf</t>
        </is>
      </c>
      <c r="Q71" t="n">
        <v>2</v>
      </c>
    </row>
    <row r="72">
      <c r="A72" t="inlineStr">
        <is>
          <t>T068</t>
        </is>
      </c>
      <c r="B72" s="10" t="n">
        <v>46241</v>
      </c>
      <c r="C72" t="inlineStr">
        <is>
          <t>2026-08</t>
        </is>
      </c>
      <c r="D72" t="inlineStr">
        <is>
          <t>Bank C Credit Union - Projects Account</t>
        </is>
      </c>
      <c r="E72" t="inlineStr">
        <is>
          <t>INKHAVEN PRINTWORKS</t>
        </is>
      </c>
      <c r="F72" t="inlineStr">
        <is>
          <t>Print &amp; production</t>
        </is>
      </c>
      <c r="G72" t="inlineStr">
        <is>
          <t>INKHAVEN PRINTWORKS</t>
        </is>
      </c>
      <c r="H72" s="11" t="n">
        <v>0</v>
      </c>
      <c r="I72" s="11" t="n">
        <v>1232.96</v>
      </c>
      <c r="J72" s="11">
        <f>H72-I72</f>
        <v>-1232.96</v>
      </c>
      <c r="K72" s="11" t="n">
        <v>7521.13</v>
      </c>
      <c r="L72" s="11" t="n">
        <v>7521.13</v>
      </c>
      <c r="M72" t="str">
        <f>IF(ABS(K72-L72)&lt;0.005,"OK","MISMATCH")</f>
        <v>OK</v>
      </c>
      <c r="N72" t="inlineStr"/>
      <c r="O72" t="inlineStr"/>
      <c r="P72" t="inlineStr">
        <is>
          <t>03_Bank C_CU_Projects_Account_Q1.pdf</t>
        </is>
      </c>
      <c r="Q72" t="n">
        <v>1</v>
      </c>
    </row>
    <row r="73">
      <c r="A73" t="inlineStr">
        <is>
          <t>T069</t>
        </is>
      </c>
      <c r="B73" s="10" t="n">
        <v>46242</v>
      </c>
      <c r="C73" t="inlineStr">
        <is>
          <t>2026-08</t>
        </is>
      </c>
      <c r="D73" t="inlineStr">
        <is>
          <t>Bank C Credit Union - Projects Account</t>
        </is>
      </c>
      <c r="E73" t="inlineStr">
        <is>
          <t>SWIFTPARCEL COURIER</t>
        </is>
      </c>
      <c r="F73" t="inlineStr">
        <is>
          <t>Freight &amp; courier</t>
        </is>
      </c>
      <c r="G73" t="inlineStr">
        <is>
          <t>SWIFTPARCEL</t>
        </is>
      </c>
      <c r="H73" s="11" t="n">
        <v>0</v>
      </c>
      <c r="I73" s="11" t="n">
        <v>64</v>
      </c>
      <c r="J73" s="11">
        <f>H73-I73</f>
        <v>-64</v>
      </c>
      <c r="K73" s="11" t="n">
        <v>7457.13</v>
      </c>
      <c r="L73" s="11" t="n">
        <v>7457.13</v>
      </c>
      <c r="M73" t="str">
        <f>IF(ABS(K73-L73)&lt;0.005,"OK","MISMATCH")</f>
        <v>OK</v>
      </c>
      <c r="N73" t="inlineStr"/>
      <c r="O73" t="inlineStr"/>
      <c r="P73" t="inlineStr">
        <is>
          <t>03_Bank C_CU_Projects_Account_Q1.pdf</t>
        </is>
      </c>
      <c r="Q73" t="n">
        <v>1</v>
      </c>
    </row>
    <row r="74">
      <c r="A74" t="inlineStr">
        <is>
          <t>T070</t>
        </is>
      </c>
      <c r="B74" s="10" t="n">
        <v>46243</v>
      </c>
      <c r="C74" t="inlineStr">
        <is>
          <t>2026-08</t>
        </is>
      </c>
      <c r="D74" t="inlineStr">
        <is>
          <t>Bank A - Business Everyday</t>
        </is>
      </c>
      <c r="E74" t="inlineStr">
        <is>
          <t>CLOUDVAULT STORAGE</t>
        </is>
      </c>
      <c r="F74" t="inlineStr">
        <is>
          <t>Software &amp; subscriptions</t>
        </is>
      </c>
      <c r="G74" t="inlineStr">
        <is>
          <t>CLOUDVAULT</t>
        </is>
      </c>
      <c r="H74" s="11" t="n">
        <v>0</v>
      </c>
      <c r="I74" s="11" t="n">
        <v>24.99</v>
      </c>
      <c r="J74" s="11">
        <f>H74-I74</f>
        <v>-24.99</v>
      </c>
      <c r="K74" s="11" t="n">
        <v>21790.3</v>
      </c>
      <c r="L74" s="11" t="n">
        <v>21790.3</v>
      </c>
      <c r="M74" t="str">
        <f>IF(ABS(K74-L74)&lt;0.005,"OK","MISMATCH")</f>
        <v>OK</v>
      </c>
      <c r="N74" t="inlineStr"/>
      <c r="O74" t="inlineStr"/>
      <c r="P74" t="inlineStr">
        <is>
          <t>01_Bank A_Bank_Business_Everyday_Q1.pdf</t>
        </is>
      </c>
      <c r="Q74" t="n">
        <v>2</v>
      </c>
    </row>
    <row r="75">
      <c r="A75" t="inlineStr">
        <is>
          <t>T071</t>
        </is>
      </c>
      <c r="B75" s="10" t="n">
        <v>46243</v>
      </c>
      <c r="C75" t="inlineStr">
        <is>
          <t>2026-08</t>
        </is>
      </c>
      <c r="D75" t="inlineStr">
        <is>
          <t>Bank C Credit Union - Projects Account</t>
        </is>
      </c>
      <c r="E75" t="inlineStr">
        <is>
          <t>DEPOSIT PINDLEMOSS FLORISTS PRINT JOB</t>
        </is>
      </c>
      <c r="F75" t="inlineStr">
        <is>
          <t>Sales income</t>
        </is>
      </c>
      <c r="G75" t="inlineStr">
        <is>
          <t>PRINT JOB</t>
        </is>
      </c>
      <c r="H75" s="11" t="n">
        <v>2447.66</v>
      </c>
      <c r="I75" s="11" t="n">
        <v>0</v>
      </c>
      <c r="J75" s="11">
        <f>H75-I75</f>
        <v>2447.66</v>
      </c>
      <c r="K75" s="11" t="n">
        <v>9904.790000000001</v>
      </c>
      <c r="L75" s="11" t="n">
        <v>9904.790000000001</v>
      </c>
      <c r="M75" t="str">
        <f>IF(ABS(K75-L75)&lt;0.005,"OK","MISMATCH")</f>
        <v>OK</v>
      </c>
      <c r="N75" t="inlineStr"/>
      <c r="O75" t="inlineStr"/>
      <c r="P75" t="inlineStr">
        <is>
          <t>03_Bank C_CU_Projects_Account_Q1.pdf</t>
        </is>
      </c>
      <c r="Q75" t="n">
        <v>1</v>
      </c>
    </row>
    <row r="76">
      <c r="A76" t="inlineStr">
        <is>
          <t>T072</t>
        </is>
      </c>
      <c r="B76" s="10" t="n">
        <v>46244</v>
      </c>
      <c r="C76" t="inlineStr">
        <is>
          <t>2026-08</t>
        </is>
      </c>
      <c r="D76" t="inlineStr">
        <is>
          <t>Bank B - Business Saver</t>
        </is>
      </c>
      <c r="E76" t="inlineStr">
        <is>
          <t>TFR FROM BANK C PROJECTS</t>
        </is>
      </c>
      <c r="F76" t="inlineStr">
        <is>
          <t>Internal transfer</t>
        </is>
      </c>
      <c r="G76" t="inlineStr">
        <is>
          <t>TFR FROM BANK C</t>
        </is>
      </c>
      <c r="H76" s="11" t="n">
        <v>662.22</v>
      </c>
      <c r="I76" s="11" t="n">
        <v>0</v>
      </c>
      <c r="J76" s="11">
        <f>H76-I76</f>
        <v>662.22</v>
      </c>
      <c r="K76" s="11" t="n">
        <v>11382.86</v>
      </c>
      <c r="L76" s="11" t="n">
        <v>11382.86</v>
      </c>
      <c r="M76" t="str">
        <f>IF(ABS(K76-L76)&lt;0.005,"OK","MISMATCH")</f>
        <v>OK</v>
      </c>
      <c r="N76" t="inlineStr">
        <is>
          <t>T074</t>
        </is>
      </c>
      <c r="O76" t="inlineStr"/>
      <c r="P76" t="inlineStr">
        <is>
          <t>02_Bank B_Mutual_Business_Saver_Q1.pdf</t>
        </is>
      </c>
      <c r="Q76" t="n">
        <v>1</v>
      </c>
    </row>
    <row r="77">
      <c r="A77" t="inlineStr">
        <is>
          <t>T073</t>
        </is>
      </c>
      <c r="B77" s="10" t="n">
        <v>46244</v>
      </c>
      <c r="C77" t="inlineStr">
        <is>
          <t>2026-08</t>
        </is>
      </c>
      <c r="D77" t="inlineStr">
        <is>
          <t>Bank C Credit Union - Projects Account</t>
        </is>
      </c>
      <c r="E77" t="inlineStr">
        <is>
          <t>FOLIOCRAFT PAPER SUPPLY</t>
        </is>
      </c>
      <c r="F77" t="inlineStr">
        <is>
          <t>Print &amp; production</t>
        </is>
      </c>
      <c r="G77" t="inlineStr">
        <is>
          <t>FOLIOCRAFT</t>
        </is>
      </c>
      <c r="H77" s="11" t="n">
        <v>0</v>
      </c>
      <c r="I77" s="11" t="n">
        <v>170.67</v>
      </c>
      <c r="J77" s="11">
        <f>H77-I77</f>
        <v>-170.67</v>
      </c>
      <c r="K77" s="11" t="n">
        <v>9734.120000000001</v>
      </c>
      <c r="L77" s="11" t="n">
        <v>9734.120000000001</v>
      </c>
      <c r="M77" t="str">
        <f>IF(ABS(K77-L77)&lt;0.005,"OK","MISMATCH")</f>
        <v>OK</v>
      </c>
      <c r="N77" t="inlineStr"/>
      <c r="O77" t="inlineStr"/>
      <c r="P77" t="inlineStr">
        <is>
          <t>03_Bank C_CU_Projects_Account_Q1.pdf</t>
        </is>
      </c>
      <c r="Q77" t="n">
        <v>1</v>
      </c>
    </row>
    <row r="78">
      <c r="A78" t="inlineStr">
        <is>
          <t>T074</t>
        </is>
      </c>
      <c r="B78" s="10" t="n">
        <v>46244</v>
      </c>
      <c r="C78" t="inlineStr">
        <is>
          <t>2026-08</t>
        </is>
      </c>
      <c r="D78" t="inlineStr">
        <is>
          <t>Bank C Credit Union - Projects Account</t>
        </is>
      </c>
      <c r="E78" t="inlineStr">
        <is>
          <t>TFR TO BANK B SAVER</t>
        </is>
      </c>
      <c r="F78" t="inlineStr">
        <is>
          <t>Internal transfer</t>
        </is>
      </c>
      <c r="G78" t="inlineStr">
        <is>
          <t>TFR TO BANK B</t>
        </is>
      </c>
      <c r="H78" s="11" t="n">
        <v>0</v>
      </c>
      <c r="I78" s="11" t="n">
        <v>662.22</v>
      </c>
      <c r="J78" s="11">
        <f>H78-I78</f>
        <v>-662.22</v>
      </c>
      <c r="K78" s="11" t="n">
        <v>9071.9</v>
      </c>
      <c r="L78" s="11" t="n">
        <v>9071.9</v>
      </c>
      <c r="M78" t="str">
        <f>IF(ABS(K78-L78)&lt;0.005,"OK","MISMATCH")</f>
        <v>OK</v>
      </c>
      <c r="N78" t="inlineStr">
        <is>
          <t>T072</t>
        </is>
      </c>
      <c r="O78" t="inlineStr"/>
      <c r="P78" t="inlineStr">
        <is>
          <t>03_Bank C_CU_Projects_Account_Q1.pdf</t>
        </is>
      </c>
      <c r="Q78" t="n">
        <v>1</v>
      </c>
    </row>
    <row r="79">
      <c r="A79" t="inlineStr">
        <is>
          <t>T075</t>
        </is>
      </c>
      <c r="B79" s="10" t="n">
        <v>46245</v>
      </c>
      <c r="C79" t="inlineStr">
        <is>
          <t>2026-08</t>
        </is>
      </c>
      <c r="D79" t="inlineStr">
        <is>
          <t>Bank A - Business Everyday</t>
        </is>
      </c>
      <c r="E79" t="inlineStr">
        <is>
          <t>POS PETROLEUM PLUS 0412</t>
        </is>
      </c>
      <c r="F79" t="inlineStr">
        <is>
          <t>Travel &amp; transport</t>
        </is>
      </c>
      <c r="G79" t="inlineStr">
        <is>
          <t>PETROLEUM</t>
        </is>
      </c>
      <c r="H79" s="11" t="n">
        <v>0</v>
      </c>
      <c r="I79" s="11" t="n">
        <v>67.81</v>
      </c>
      <c r="J79" s="11">
        <f>H79-I79</f>
        <v>-67.81</v>
      </c>
      <c r="K79" s="11" t="n">
        <v>21722.49</v>
      </c>
      <c r="L79" s="11" t="n">
        <v>21722.49</v>
      </c>
      <c r="M79" t="str">
        <f>IF(ABS(K79-L79)&lt;0.005,"OK","MISMATCH")</f>
        <v>OK</v>
      </c>
      <c r="N79" t="inlineStr"/>
      <c r="O79" t="inlineStr"/>
      <c r="P79" t="inlineStr">
        <is>
          <t>01_Bank A_Bank_Business_Everyday_Q1.pdf</t>
        </is>
      </c>
      <c r="Q79" t="n">
        <v>2</v>
      </c>
    </row>
    <row r="80">
      <c r="A80" t="inlineStr">
        <is>
          <t>T076</t>
        </is>
      </c>
      <c r="B80" s="10" t="n">
        <v>46245</v>
      </c>
      <c r="C80" t="inlineStr">
        <is>
          <t>2026-08</t>
        </is>
      </c>
      <c r="D80" t="inlineStr">
        <is>
          <t>Bank A - Business Everyday</t>
        </is>
      </c>
      <c r="E80" t="inlineStr">
        <is>
          <t>VOLTARA ENERGY</t>
        </is>
      </c>
      <c r="F80" t="inlineStr">
        <is>
          <t>Utilities &amp; telco</t>
        </is>
      </c>
      <c r="G80" t="inlineStr">
        <is>
          <t>VOLTARA</t>
        </is>
      </c>
      <c r="H80" s="11" t="n">
        <v>0</v>
      </c>
      <c r="I80" s="11" t="n">
        <v>234.92</v>
      </c>
      <c r="J80" s="11">
        <f>H80-I80</f>
        <v>-234.92</v>
      </c>
      <c r="K80" s="11" t="n">
        <v>21487.57</v>
      </c>
      <c r="L80" s="11" t="n">
        <v>21487.57</v>
      </c>
      <c r="M80" t="str">
        <f>IF(ABS(K80-L80)&lt;0.005,"OK","MISMATCH")</f>
        <v>OK</v>
      </c>
      <c r="N80" t="inlineStr"/>
      <c r="O80" t="inlineStr"/>
      <c r="P80" t="inlineStr">
        <is>
          <t>01_Bank A_Bank_Business_Everyday_Q1.pdf</t>
        </is>
      </c>
      <c r="Q80" t="n">
        <v>2</v>
      </c>
    </row>
    <row r="81">
      <c r="A81" t="inlineStr">
        <is>
          <t>T077</t>
        </is>
      </c>
      <c r="B81" s="10" t="n">
        <v>46246</v>
      </c>
      <c r="C81" t="inlineStr">
        <is>
          <t>2026-08</t>
        </is>
      </c>
      <c r="D81" t="inlineStr">
        <is>
          <t>Bank A - Business Everyday</t>
        </is>
      </c>
      <c r="E81" t="inlineStr">
        <is>
          <t>INKWELL ACCOUNTING SUB</t>
        </is>
      </c>
      <c r="F81" t="inlineStr">
        <is>
          <t>Software &amp; subscriptions</t>
        </is>
      </c>
      <c r="G81" t="inlineStr">
        <is>
          <t>INKWELL ACCOUNTING</t>
        </is>
      </c>
      <c r="H81" s="11" t="n">
        <v>0</v>
      </c>
      <c r="I81" s="11" t="n">
        <v>65</v>
      </c>
      <c r="J81" s="11">
        <f>H81-I81</f>
        <v>-65</v>
      </c>
      <c r="K81" s="11" t="n">
        <v>21422.57</v>
      </c>
      <c r="L81" s="11" t="n">
        <v>21422.57</v>
      </c>
      <c r="M81" t="str">
        <f>IF(ABS(K81-L81)&lt;0.005,"OK","MISMATCH")</f>
        <v>OK</v>
      </c>
      <c r="N81" t="inlineStr"/>
      <c r="O81" t="inlineStr"/>
      <c r="P81" t="inlineStr">
        <is>
          <t>01_Bank A_Bank_Business_Everyday_Q1.pdf</t>
        </is>
      </c>
      <c r="Q81" t="n">
        <v>2</v>
      </c>
    </row>
    <row r="82">
      <c r="A82" t="inlineStr">
        <is>
          <t>T078</t>
        </is>
      </c>
      <c r="B82" s="10" t="n">
        <v>46246</v>
      </c>
      <c r="C82" t="inlineStr">
        <is>
          <t>2026-08</t>
        </is>
      </c>
      <c r="D82" t="inlineStr">
        <is>
          <t>Bank B - Business Saver</t>
        </is>
      </c>
      <c r="E82" t="inlineStr">
        <is>
          <t>TFR TO BANK C PROJECTS</t>
        </is>
      </c>
      <c r="F82" t="inlineStr">
        <is>
          <t>Internal transfer</t>
        </is>
      </c>
      <c r="G82" t="inlineStr">
        <is>
          <t>TFR TO BANK C</t>
        </is>
      </c>
      <c r="H82" s="11" t="n">
        <v>0</v>
      </c>
      <c r="I82" s="11" t="n">
        <v>1500</v>
      </c>
      <c r="J82" s="11">
        <f>H82-I82</f>
        <v>-1500</v>
      </c>
      <c r="K82" s="11" t="n">
        <v>9882.860000000001</v>
      </c>
      <c r="L82" s="11" t="n">
        <v>9882.860000000001</v>
      </c>
      <c r="M82" t="str">
        <f>IF(ABS(K82-L82)&lt;0.005,"OK","MISMATCH")</f>
        <v>OK</v>
      </c>
      <c r="N82" t="inlineStr">
        <is>
          <t>T079</t>
        </is>
      </c>
      <c r="O82" t="inlineStr"/>
      <c r="P82" t="inlineStr">
        <is>
          <t>02_Bank B_Mutual_Business_Saver_Q1.pdf</t>
        </is>
      </c>
      <c r="Q82" t="n">
        <v>1</v>
      </c>
    </row>
    <row r="83">
      <c r="A83" t="inlineStr">
        <is>
          <t>T079</t>
        </is>
      </c>
      <c r="B83" s="10" t="n">
        <v>46246</v>
      </c>
      <c r="C83" t="inlineStr">
        <is>
          <t>2026-08</t>
        </is>
      </c>
      <c r="D83" t="inlineStr">
        <is>
          <t>Bank C Credit Union - Projects Account</t>
        </is>
      </c>
      <c r="E83" t="inlineStr">
        <is>
          <t>TFR FROM BANK B SAVER</t>
        </is>
      </c>
      <c r="F83" t="inlineStr">
        <is>
          <t>Internal transfer</t>
        </is>
      </c>
      <c r="G83" t="inlineStr">
        <is>
          <t>TFR FROM BANK B</t>
        </is>
      </c>
      <c r="H83" s="11" t="n">
        <v>1500</v>
      </c>
      <c r="I83" s="11" t="n">
        <v>0</v>
      </c>
      <c r="J83" s="11">
        <f>H83-I83</f>
        <v>1500</v>
      </c>
      <c r="K83" s="11" t="n">
        <v>10571.9</v>
      </c>
      <c r="L83" s="11" t="n">
        <v>10571.9</v>
      </c>
      <c r="M83" t="str">
        <f>IF(ABS(K83-L83)&lt;0.005,"OK","MISMATCH")</f>
        <v>OK</v>
      </c>
      <c r="N83" t="inlineStr">
        <is>
          <t>T078</t>
        </is>
      </c>
      <c r="O83" t="inlineStr"/>
      <c r="P83" t="inlineStr">
        <is>
          <t>03_Bank C_CU_Projects_Account_Q1.pdf</t>
        </is>
      </c>
      <c r="Q83" t="n">
        <v>1</v>
      </c>
    </row>
    <row r="84">
      <c r="A84" t="inlineStr">
        <is>
          <t>T080</t>
        </is>
      </c>
      <c r="B84" s="10" t="n">
        <v>46248</v>
      </c>
      <c r="C84" t="inlineStr">
        <is>
          <t>2026-08</t>
        </is>
      </c>
      <c r="D84" t="inlineStr">
        <is>
          <t>Bank A - Business Everyday</t>
        </is>
      </c>
      <c r="E84" t="inlineStr">
        <is>
          <t>PIXELLA DESIGN SUITE</t>
        </is>
      </c>
      <c r="F84" t="inlineStr">
        <is>
          <t>Software &amp; subscriptions</t>
        </is>
      </c>
      <c r="G84" t="inlineStr">
        <is>
          <t>PIXELLA</t>
        </is>
      </c>
      <c r="H84" s="11" t="n">
        <v>0</v>
      </c>
      <c r="I84" s="11" t="n">
        <v>79</v>
      </c>
      <c r="J84" s="11">
        <f>H84-I84</f>
        <v>-79</v>
      </c>
      <c r="K84" s="11" t="n">
        <v>21343.57</v>
      </c>
      <c r="L84" s="11" t="n">
        <v>21343.57</v>
      </c>
      <c r="M84" t="str">
        <f>IF(ABS(K84-L84)&lt;0.005,"OK","MISMATCH")</f>
        <v>OK</v>
      </c>
      <c r="N84" t="inlineStr"/>
      <c r="O84" t="inlineStr"/>
      <c r="P84" t="inlineStr">
        <is>
          <t>01_Bank A_Bank_Business_Everyday_Q1.pdf</t>
        </is>
      </c>
      <c r="Q84" t="n">
        <v>2</v>
      </c>
    </row>
    <row r="85">
      <c r="A85" t="inlineStr">
        <is>
          <t>T081</t>
        </is>
      </c>
      <c r="B85" s="10" t="n">
        <v>46248</v>
      </c>
      <c r="C85" t="inlineStr">
        <is>
          <t>2026-08</t>
        </is>
      </c>
      <c r="D85" t="inlineStr">
        <is>
          <t>Bank A - Business Everyday</t>
        </is>
      </c>
      <c r="E85" t="inlineStr">
        <is>
          <t>PIXELLA DESIGN SUITE</t>
        </is>
      </c>
      <c r="F85" t="inlineStr">
        <is>
          <t>Software &amp; subscriptions</t>
        </is>
      </c>
      <c r="G85" t="inlineStr">
        <is>
          <t>PIXELLA</t>
        </is>
      </c>
      <c r="H85" s="11" t="n">
        <v>0</v>
      </c>
      <c r="I85" s="11" t="n">
        <v>79</v>
      </c>
      <c r="J85" s="11">
        <f>H85-I85</f>
        <v>-79</v>
      </c>
      <c r="K85" s="11" t="n">
        <v>21264.57</v>
      </c>
      <c r="L85" s="11" t="n">
        <v>21264.57</v>
      </c>
      <c r="M85" t="str">
        <f>IF(ABS(K85-L85)&lt;0.005,"OK","MISMATCH")</f>
        <v>OK</v>
      </c>
      <c r="N85" t="inlineStr"/>
      <c r="O85" t="inlineStr">
        <is>
          <t>Possible duplicate</t>
        </is>
      </c>
      <c r="P85" t="inlineStr">
        <is>
          <t>01_Bank A_Bank_Business_Everyday_Q1.pdf</t>
        </is>
      </c>
      <c r="Q85" t="n">
        <v>2</v>
      </c>
    </row>
    <row r="86">
      <c r="A86" t="inlineStr">
        <is>
          <t>T082</t>
        </is>
      </c>
      <c r="B86" s="10" t="n">
        <v>46248</v>
      </c>
      <c r="C86" t="inlineStr">
        <is>
          <t>2026-08</t>
        </is>
      </c>
      <c r="D86" t="inlineStr">
        <is>
          <t>Bank C Credit Union - Projects Account</t>
        </is>
      </c>
      <c r="E86" t="inlineStr">
        <is>
          <t>DEPOSIT MARRISH &amp; DOYLE LEGAL PRINT JOB</t>
        </is>
      </c>
      <c r="F86" t="inlineStr">
        <is>
          <t>Sales income</t>
        </is>
      </c>
      <c r="G86" t="inlineStr">
        <is>
          <t>PRINT JOB</t>
        </is>
      </c>
      <c r="H86" s="11" t="n">
        <v>1015.06</v>
      </c>
      <c r="I86" s="11" t="n">
        <v>0</v>
      </c>
      <c r="J86" s="11">
        <f>H86-I86</f>
        <v>1015.06</v>
      </c>
      <c r="K86" s="11" t="n">
        <v>11586.96</v>
      </c>
      <c r="L86" s="11" t="n">
        <v>11586.96</v>
      </c>
      <c r="M86" t="str">
        <f>IF(ABS(K86-L86)&lt;0.005,"OK","MISMATCH")</f>
        <v>OK</v>
      </c>
      <c r="N86" t="inlineStr"/>
      <c r="O86" t="inlineStr"/>
      <c r="P86" t="inlineStr">
        <is>
          <t>03_Bank C_CU_Projects_Account_Q1.pdf</t>
        </is>
      </c>
      <c r="Q86" t="n">
        <v>1</v>
      </c>
    </row>
    <row r="87">
      <c r="A87" t="inlineStr">
        <is>
          <t>T083</t>
        </is>
      </c>
      <c r="B87" s="10" t="n">
        <v>46248</v>
      </c>
      <c r="C87" t="inlineStr">
        <is>
          <t>2026-08</t>
        </is>
      </c>
      <c r="D87" t="inlineStr">
        <is>
          <t>Bank C Credit Union - Projects Account</t>
        </is>
      </c>
      <c r="E87" t="inlineStr">
        <is>
          <t>SWIFTPARCEL COURIER</t>
        </is>
      </c>
      <c r="F87" t="inlineStr">
        <is>
          <t>Freight &amp; courier</t>
        </is>
      </c>
      <c r="G87" t="inlineStr">
        <is>
          <t>SWIFTPARCEL</t>
        </is>
      </c>
      <c r="H87" s="11" t="n">
        <v>0</v>
      </c>
      <c r="I87" s="11" t="n">
        <v>60.74</v>
      </c>
      <c r="J87" s="11">
        <f>H87-I87</f>
        <v>-60.74</v>
      </c>
      <c r="K87" s="11" t="n">
        <v>11526.22</v>
      </c>
      <c r="L87" s="11" t="n">
        <v>11526.22</v>
      </c>
      <c r="M87" t="str">
        <f>IF(ABS(K87-L87)&lt;0.005,"OK","MISMATCH")</f>
        <v>OK</v>
      </c>
      <c r="N87" t="inlineStr"/>
      <c r="O87" t="inlineStr"/>
      <c r="P87" t="inlineStr">
        <is>
          <t>03_Bank C_CU_Projects_Account_Q1.pdf</t>
        </is>
      </c>
      <c r="Q87" t="n">
        <v>1</v>
      </c>
    </row>
    <row r="88">
      <c r="A88" t="inlineStr">
        <is>
          <t>T084</t>
        </is>
      </c>
      <c r="B88" s="10" t="n">
        <v>46249</v>
      </c>
      <c r="C88" t="inlineStr">
        <is>
          <t>2026-08</t>
        </is>
      </c>
      <c r="D88" t="inlineStr">
        <is>
          <t>Bank A - Business Everyday</t>
        </is>
      </c>
      <c r="E88" t="inlineStr">
        <is>
          <t>KESTREL MOBILE</t>
        </is>
      </c>
      <c r="F88" t="inlineStr">
        <is>
          <t>Utilities &amp; telco</t>
        </is>
      </c>
      <c r="G88" t="inlineStr">
        <is>
          <t>KESTREL MOBILE</t>
        </is>
      </c>
      <c r="H88" s="11" t="n">
        <v>0</v>
      </c>
      <c r="I88" s="11" t="n">
        <v>55</v>
      </c>
      <c r="J88" s="11">
        <f>H88-I88</f>
        <v>-55</v>
      </c>
      <c r="K88" s="11" t="n">
        <v>21209.57</v>
      </c>
      <c r="L88" s="11" t="n">
        <v>21209.57</v>
      </c>
      <c r="M88" t="str">
        <f>IF(ABS(K88-L88)&lt;0.005,"OK","MISMATCH")</f>
        <v>OK</v>
      </c>
      <c r="N88" t="inlineStr"/>
      <c r="O88" t="inlineStr"/>
      <c r="P88" t="inlineStr">
        <is>
          <t>01_Bank A_Bank_Business_Everyday_Q1.pdf</t>
        </is>
      </c>
      <c r="Q88" t="n">
        <v>2</v>
      </c>
    </row>
    <row r="89">
      <c r="A89" t="inlineStr">
        <is>
          <t>T085</t>
        </is>
      </c>
      <c r="B89" s="10" t="n">
        <v>46249</v>
      </c>
      <c r="C89" t="inlineStr">
        <is>
          <t>2026-08</t>
        </is>
      </c>
      <c r="D89" t="inlineStr">
        <is>
          <t>Bank A - Business Everyday</t>
        </is>
      </c>
      <c r="E89" t="inlineStr">
        <is>
          <t>NORTHSTREAM INTERNET</t>
        </is>
      </c>
      <c r="F89" t="inlineStr">
        <is>
          <t>Utilities &amp; telco</t>
        </is>
      </c>
      <c r="G89" t="inlineStr">
        <is>
          <t>NORTHSTREAM</t>
        </is>
      </c>
      <c r="H89" s="11" t="n">
        <v>0</v>
      </c>
      <c r="I89" s="11" t="n">
        <v>89</v>
      </c>
      <c r="J89" s="11">
        <f>H89-I89</f>
        <v>-89</v>
      </c>
      <c r="K89" s="11" t="n">
        <v>21120.57</v>
      </c>
      <c r="L89" s="11" t="n">
        <v>21120.57</v>
      </c>
      <c r="M89" t="str">
        <f>IF(ABS(K89-L89)&lt;0.005,"OK","MISMATCH")</f>
        <v>OK</v>
      </c>
      <c r="N89" t="inlineStr"/>
      <c r="O89" t="inlineStr"/>
      <c r="P89" t="inlineStr">
        <is>
          <t>01_Bank A_Bank_Business_Everyday_Q1.pdf</t>
        </is>
      </c>
      <c r="Q89" t="n">
        <v>2</v>
      </c>
    </row>
    <row r="90">
      <c r="A90" t="inlineStr">
        <is>
          <t>T086</t>
        </is>
      </c>
      <c r="B90" s="10" t="n">
        <v>46251</v>
      </c>
      <c r="C90" t="inlineStr">
        <is>
          <t>2026-08</t>
        </is>
      </c>
      <c r="D90" t="inlineStr">
        <is>
          <t>Bank A - Business Everyday</t>
        </is>
      </c>
      <c r="E90" t="inlineStr">
        <is>
          <t>PAYROLL SAMPLE DESIGN STAFF</t>
        </is>
      </c>
      <c r="F90" t="inlineStr">
        <is>
          <t>Wages</t>
        </is>
      </c>
      <c r="G90" t="inlineStr">
        <is>
          <t>PAYROLL</t>
        </is>
      </c>
      <c r="H90" s="11" t="n">
        <v>0</v>
      </c>
      <c r="I90" s="11" t="n">
        <v>3927.57</v>
      </c>
      <c r="J90" s="11">
        <f>H90-I90</f>
        <v>-3927.57</v>
      </c>
      <c r="K90" s="11" t="n">
        <v>17193</v>
      </c>
      <c r="L90" s="11" t="n">
        <v>17193</v>
      </c>
      <c r="M90" t="str">
        <f>IF(ABS(K90-L90)&lt;0.005,"OK","MISMATCH")</f>
        <v>OK</v>
      </c>
      <c r="N90" t="inlineStr"/>
      <c r="O90" t="inlineStr"/>
      <c r="P90" t="inlineStr">
        <is>
          <t>01_Bank A_Bank_Business_Everyday_Q1.pdf</t>
        </is>
      </c>
      <c r="Q90" t="n">
        <v>2</v>
      </c>
    </row>
    <row r="91">
      <c r="A91" t="inlineStr">
        <is>
          <t>T087</t>
        </is>
      </c>
      <c r="B91" s="10" t="n">
        <v>46252</v>
      </c>
      <c r="C91" t="inlineStr">
        <is>
          <t>2026-08</t>
        </is>
      </c>
      <c r="D91" t="inlineStr">
        <is>
          <t>Bank A - Business Everyday</t>
        </is>
      </c>
      <c r="E91" t="inlineStr">
        <is>
          <t>DIRECT CREDIT KELVANE ARCHITECTS INV FDS-1050</t>
        </is>
      </c>
      <c r="F91" t="inlineStr">
        <is>
          <t>Sales income</t>
        </is>
      </c>
      <c r="G91" t="inlineStr">
        <is>
          <t>DIRECT CREDIT</t>
        </is>
      </c>
      <c r="H91" s="11" t="n">
        <v>3366.52</v>
      </c>
      <c r="I91" s="11" t="n">
        <v>0</v>
      </c>
      <c r="J91" s="11">
        <f>H91-I91</f>
        <v>3366.52</v>
      </c>
      <c r="K91" s="11" t="n">
        <v>20559.52</v>
      </c>
      <c r="L91" s="11" t="n">
        <v>20559.52</v>
      </c>
      <c r="M91" t="str">
        <f>IF(ABS(K91-L91)&lt;0.005,"OK","MISMATCH")</f>
        <v>OK</v>
      </c>
      <c r="N91" t="inlineStr"/>
      <c r="O91" t="inlineStr"/>
      <c r="P91" t="inlineStr">
        <is>
          <t>01_Bank A_Bank_Business_Everyday_Q1.pdf</t>
        </is>
      </c>
      <c r="Q91" t="n">
        <v>2</v>
      </c>
    </row>
    <row r="92">
      <c r="A92" t="inlineStr">
        <is>
          <t>T088</t>
        </is>
      </c>
      <c r="B92" s="10" t="n">
        <v>46252</v>
      </c>
      <c r="C92" t="inlineStr">
        <is>
          <t>2026-08</t>
        </is>
      </c>
      <c r="D92" t="inlineStr">
        <is>
          <t>Bank A - Business Everyday</t>
        </is>
      </c>
      <c r="E92" t="inlineStr">
        <is>
          <t>POS PETROLEUM PLUS 0412</t>
        </is>
      </c>
      <c r="F92" t="inlineStr">
        <is>
          <t>Travel &amp; transport</t>
        </is>
      </c>
      <c r="G92" t="inlineStr">
        <is>
          <t>PETROLEUM</t>
        </is>
      </c>
      <c r="H92" s="11" t="n">
        <v>0</v>
      </c>
      <c r="I92" s="11" t="n">
        <v>91.56999999999999</v>
      </c>
      <c r="J92" s="11">
        <f>H92-I92</f>
        <v>-91.57</v>
      </c>
      <c r="K92" s="11" t="n">
        <v>20467.95</v>
      </c>
      <c r="L92" s="11" t="n">
        <v>20467.95</v>
      </c>
      <c r="M92" t="str">
        <f>IF(ABS(K92-L92)&lt;0.005,"OK","MISMATCH")</f>
        <v>OK</v>
      </c>
      <c r="N92" t="inlineStr"/>
      <c r="O92" t="inlineStr"/>
      <c r="P92" t="inlineStr">
        <is>
          <t>01_Bank A_Bank_Business_Everyday_Q1.pdf</t>
        </is>
      </c>
      <c r="Q92" t="n">
        <v>2</v>
      </c>
    </row>
    <row r="93">
      <c r="A93" t="inlineStr">
        <is>
          <t>T089</t>
        </is>
      </c>
      <c r="B93" s="10" t="n">
        <v>46253</v>
      </c>
      <c r="C93" t="inlineStr">
        <is>
          <t>2026-08</t>
        </is>
      </c>
      <c r="D93" t="inlineStr">
        <is>
          <t>Bank C Credit Union - Projects Account</t>
        </is>
      </c>
      <c r="E93" t="inlineStr">
        <is>
          <t>EFTPOS REFUND 88213</t>
        </is>
      </c>
      <c r="F93" t="inlineStr">
        <is>
          <t>Uncategorised</t>
        </is>
      </c>
      <c r="G93" t="inlineStr"/>
      <c r="H93" s="11" t="n">
        <v>64.5</v>
      </c>
      <c r="I93" s="11" t="n">
        <v>0</v>
      </c>
      <c r="J93" s="11">
        <f>H93-I93</f>
        <v>64.5</v>
      </c>
      <c r="K93" s="11" t="n">
        <v>11590.72</v>
      </c>
      <c r="L93" s="11" t="n">
        <v>11590.72</v>
      </c>
      <c r="M93" t="str">
        <f>IF(ABS(K93-L93)&lt;0.005,"OK","MISMATCH")</f>
        <v>OK</v>
      </c>
      <c r="N93" t="inlineStr"/>
      <c r="O93" t="inlineStr">
        <is>
          <t>Uncategorised</t>
        </is>
      </c>
      <c r="P93" t="inlineStr">
        <is>
          <t>03_Bank C_CU_Projects_Account_Q1.pdf</t>
        </is>
      </c>
      <c r="Q93" t="n">
        <v>1</v>
      </c>
    </row>
    <row r="94">
      <c r="A94" t="inlineStr">
        <is>
          <t>T090</t>
        </is>
      </c>
      <c r="B94" s="10" t="n">
        <v>46254</v>
      </c>
      <c r="C94" t="inlineStr">
        <is>
          <t>2026-08</t>
        </is>
      </c>
      <c r="D94" t="inlineStr">
        <is>
          <t>Bank A - Business Everyday</t>
        </is>
      </c>
      <c r="E94" t="inlineStr">
        <is>
          <t>SHIELDWELL INSURANCE</t>
        </is>
      </c>
      <c r="F94" t="inlineStr">
        <is>
          <t>Insurance</t>
        </is>
      </c>
      <c r="G94" t="inlineStr">
        <is>
          <t>SHIELDWELL</t>
        </is>
      </c>
      <c r="H94" s="11" t="n">
        <v>0</v>
      </c>
      <c r="I94" s="11" t="n">
        <v>145</v>
      </c>
      <c r="J94" s="11">
        <f>H94-I94</f>
        <v>-145</v>
      </c>
      <c r="K94" s="11" t="n">
        <v>20322.95</v>
      </c>
      <c r="L94" s="11" t="n">
        <v>20322.95</v>
      </c>
      <c r="M94" t="str">
        <f>IF(ABS(K94-L94)&lt;0.005,"OK","MISMATCH")</f>
        <v>OK</v>
      </c>
      <c r="N94" t="inlineStr"/>
      <c r="O94" t="inlineStr"/>
      <c r="P94" t="inlineStr">
        <is>
          <t>01_Bank A_Bank_Business_Everyday_Q1.pdf</t>
        </is>
      </c>
      <c r="Q94" t="n">
        <v>2</v>
      </c>
    </row>
    <row r="95">
      <c r="A95" t="inlineStr">
        <is>
          <t>T091</t>
        </is>
      </c>
      <c r="B95" s="10" t="n">
        <v>46255</v>
      </c>
      <c r="C95" t="inlineStr">
        <is>
          <t>2026-08</t>
        </is>
      </c>
      <c r="D95" t="inlineStr">
        <is>
          <t>Bank A - Business Everyday</t>
        </is>
      </c>
      <c r="E95" t="inlineStr">
        <is>
          <t>POS LANTERN NOODLE BAR</t>
        </is>
      </c>
      <c r="F95" t="inlineStr">
        <is>
          <t>Meals &amp; entertainment</t>
        </is>
      </c>
      <c r="G95" t="inlineStr">
        <is>
          <t>LANTERN NOODLE</t>
        </is>
      </c>
      <c r="H95" s="11" t="n">
        <v>0</v>
      </c>
      <c r="I95" s="11" t="n">
        <v>90.7</v>
      </c>
      <c r="J95" s="11">
        <f>H95-I95</f>
        <v>-90.7</v>
      </c>
      <c r="K95" s="11" t="n">
        <v>20232.25</v>
      </c>
      <c r="L95" s="11" t="n">
        <v>20232.25</v>
      </c>
      <c r="M95" t="str">
        <f>IF(ABS(K95-L95)&lt;0.005,"OK","MISMATCH")</f>
        <v>OK</v>
      </c>
      <c r="N95" t="inlineStr"/>
      <c r="O95" t="inlineStr"/>
      <c r="P95" t="inlineStr">
        <is>
          <t>01_Bank A_Bank_Business_Everyday_Q1.pdf</t>
        </is>
      </c>
      <c r="Q95" t="n">
        <v>2</v>
      </c>
    </row>
    <row r="96">
      <c r="A96" t="inlineStr">
        <is>
          <t>T092</t>
        </is>
      </c>
      <c r="B96" s="10" t="n">
        <v>46255</v>
      </c>
      <c r="C96" t="inlineStr">
        <is>
          <t>2026-08</t>
        </is>
      </c>
      <c r="D96" t="inlineStr">
        <is>
          <t>Bank A - Business Everyday</t>
        </is>
      </c>
      <c r="E96" t="inlineStr">
        <is>
          <t>DIRECT DEBIT REF 00981233</t>
        </is>
      </c>
      <c r="F96" t="inlineStr">
        <is>
          <t>Uncategorised</t>
        </is>
      </c>
      <c r="G96" t="inlineStr"/>
      <c r="H96" s="11" t="n">
        <v>0</v>
      </c>
      <c r="I96" s="11" t="n">
        <v>112.4</v>
      </c>
      <c r="J96" s="11">
        <f>H96-I96</f>
        <v>-112.4</v>
      </c>
      <c r="K96" s="11" t="n">
        <v>20119.85</v>
      </c>
      <c r="L96" s="11" t="n">
        <v>20119.85</v>
      </c>
      <c r="M96" t="str">
        <f>IF(ABS(K96-L96)&lt;0.005,"OK","MISMATCH")</f>
        <v>OK</v>
      </c>
      <c r="N96" t="inlineStr"/>
      <c r="O96" t="inlineStr">
        <is>
          <t>Uncategorised</t>
        </is>
      </c>
      <c r="P96" t="inlineStr">
        <is>
          <t>01_Bank A_Bank_Business_Everyday_Q1.pdf</t>
        </is>
      </c>
      <c r="Q96" t="n">
        <v>2</v>
      </c>
    </row>
    <row r="97">
      <c r="A97" t="inlineStr">
        <is>
          <t>T093</t>
        </is>
      </c>
      <c r="B97" s="10" t="n">
        <v>46257</v>
      </c>
      <c r="C97" t="inlineStr">
        <is>
          <t>2026-08</t>
        </is>
      </c>
      <c r="D97" t="inlineStr">
        <is>
          <t>Bank A - Business Everyday</t>
        </is>
      </c>
      <c r="E97" t="inlineStr">
        <is>
          <t>POS PETROLEUM PLUS 0412</t>
        </is>
      </c>
      <c r="F97" t="inlineStr">
        <is>
          <t>Travel &amp; transport</t>
        </is>
      </c>
      <c r="G97" t="inlineStr">
        <is>
          <t>PETROLEUM</t>
        </is>
      </c>
      <c r="H97" s="11" t="n">
        <v>0</v>
      </c>
      <c r="I97" s="11" t="n">
        <v>78.86</v>
      </c>
      <c r="J97" s="11">
        <f>H97-I97</f>
        <v>-78.86</v>
      </c>
      <c r="K97" s="11" t="n">
        <v>20040.99</v>
      </c>
      <c r="L97" s="11" t="n">
        <v>20040.99</v>
      </c>
      <c r="M97" t="str">
        <f>IF(ABS(K97-L97)&lt;0.005,"OK","MISMATCH")</f>
        <v>OK</v>
      </c>
      <c r="N97" t="inlineStr"/>
      <c r="O97" t="inlineStr"/>
      <c r="P97" t="inlineStr">
        <is>
          <t>01_Bank A_Bank_Business_Everyday_Q1.pdf</t>
        </is>
      </c>
      <c r="Q97" t="n">
        <v>2</v>
      </c>
    </row>
    <row r="98">
      <c r="A98" t="inlineStr">
        <is>
          <t>T094</t>
        </is>
      </c>
      <c r="B98" s="10" t="n">
        <v>46257</v>
      </c>
      <c r="C98" t="inlineStr">
        <is>
          <t>2026-08</t>
        </is>
      </c>
      <c r="D98" t="inlineStr">
        <is>
          <t>Bank C Credit Union - Projects Account</t>
        </is>
      </c>
      <c r="E98" t="inlineStr">
        <is>
          <t>INKHAVEN PRINTWORKS</t>
        </is>
      </c>
      <c r="F98" t="inlineStr">
        <is>
          <t>Print &amp; production</t>
        </is>
      </c>
      <c r="G98" t="inlineStr">
        <is>
          <t>INKHAVEN PRINTWORKS</t>
        </is>
      </c>
      <c r="H98" s="11" t="n">
        <v>0</v>
      </c>
      <c r="I98" s="11" t="n">
        <v>1485.21</v>
      </c>
      <c r="J98" s="11">
        <f>H98-I98</f>
        <v>-1485.21</v>
      </c>
      <c r="K98" s="11" t="n">
        <v>10105.51</v>
      </c>
      <c r="L98" s="11" t="n">
        <v>10105.51</v>
      </c>
      <c r="M98" t="str">
        <f>IF(ABS(K98-L98)&lt;0.005,"OK","MISMATCH")</f>
        <v>OK</v>
      </c>
      <c r="N98" t="inlineStr"/>
      <c r="O98" t="inlineStr"/>
      <c r="P98" t="inlineStr">
        <is>
          <t>03_Bank C_CU_Projects_Account_Q1.pdf</t>
        </is>
      </c>
      <c r="Q98" t="n">
        <v>1</v>
      </c>
    </row>
    <row r="99">
      <c r="A99" t="inlineStr">
        <is>
          <t>T095</t>
        </is>
      </c>
      <c r="B99" s="10" t="n">
        <v>46258</v>
      </c>
      <c r="C99" t="inlineStr">
        <is>
          <t>2026-08</t>
        </is>
      </c>
      <c r="D99" t="inlineStr">
        <is>
          <t>Bank B - Business Saver</t>
        </is>
      </c>
      <c r="E99" t="inlineStr">
        <is>
          <t>TFR FROM BANK C PROJECTS</t>
        </is>
      </c>
      <c r="F99" t="inlineStr">
        <is>
          <t>Internal transfer</t>
        </is>
      </c>
      <c r="G99" t="inlineStr">
        <is>
          <t>TFR FROM BANK C</t>
        </is>
      </c>
      <c r="H99" s="11" t="n">
        <v>743.03</v>
      </c>
      <c r="I99" s="11" t="n">
        <v>0</v>
      </c>
      <c r="J99" s="11">
        <f>H99-I99</f>
        <v>743.03</v>
      </c>
      <c r="K99" s="11" t="n">
        <v>10625.89</v>
      </c>
      <c r="L99" s="11" t="n">
        <v>10625.89</v>
      </c>
      <c r="M99" t="str">
        <f>IF(ABS(K99-L99)&lt;0.005,"OK","MISMATCH")</f>
        <v>OK</v>
      </c>
      <c r="N99" t="inlineStr">
        <is>
          <t>T096</t>
        </is>
      </c>
      <c r="O99" t="inlineStr"/>
      <c r="P99" t="inlineStr">
        <is>
          <t>02_Bank B_Mutual_Business_Saver_Q1.pdf</t>
        </is>
      </c>
      <c r="Q99" t="n">
        <v>1</v>
      </c>
    </row>
    <row r="100">
      <c r="A100" t="inlineStr">
        <is>
          <t>T096</t>
        </is>
      </c>
      <c r="B100" s="10" t="n">
        <v>46258</v>
      </c>
      <c r="C100" t="inlineStr">
        <is>
          <t>2026-08</t>
        </is>
      </c>
      <c r="D100" t="inlineStr">
        <is>
          <t>Bank C Credit Union - Projects Account</t>
        </is>
      </c>
      <c r="E100" t="inlineStr">
        <is>
          <t>TFR TO BANK B SAVER</t>
        </is>
      </c>
      <c r="F100" t="inlineStr">
        <is>
          <t>Internal transfer</t>
        </is>
      </c>
      <c r="G100" t="inlineStr">
        <is>
          <t>TFR TO BANK B</t>
        </is>
      </c>
      <c r="H100" s="11" t="n">
        <v>0</v>
      </c>
      <c r="I100" s="11" t="n">
        <v>743.03</v>
      </c>
      <c r="J100" s="11">
        <f>H100-I100</f>
        <v>-743.03</v>
      </c>
      <c r="K100" s="11" t="n">
        <v>9362.48</v>
      </c>
      <c r="L100" s="11" t="n">
        <v>9362.48</v>
      </c>
      <c r="M100" t="str">
        <f>IF(ABS(K100-L100)&lt;0.005,"OK","MISMATCH")</f>
        <v>OK</v>
      </c>
      <c r="N100" t="inlineStr">
        <is>
          <t>T095</t>
        </is>
      </c>
      <c r="O100" t="inlineStr"/>
      <c r="P100" t="inlineStr">
        <is>
          <t>03_Bank C_CU_Projects_Account_Q1.pdf</t>
        </is>
      </c>
      <c r="Q100" t="n">
        <v>1</v>
      </c>
    </row>
    <row r="101">
      <c r="A101" t="inlineStr">
        <is>
          <t>T097</t>
        </is>
      </c>
      <c r="B101" s="10" t="n">
        <v>46258</v>
      </c>
      <c r="C101" t="inlineStr">
        <is>
          <t>2026-08</t>
        </is>
      </c>
      <c r="D101" t="inlineStr">
        <is>
          <t>Bank C Credit Union - Projects Account</t>
        </is>
      </c>
      <c r="E101" t="inlineStr">
        <is>
          <t>INKHAVEN PRINTWORKS</t>
        </is>
      </c>
      <c r="F101" t="inlineStr">
        <is>
          <t>Print &amp; production</t>
        </is>
      </c>
      <c r="G101" t="inlineStr">
        <is>
          <t>INKHAVEN PRINTWORKS</t>
        </is>
      </c>
      <c r="H101" s="11" t="n">
        <v>0</v>
      </c>
      <c r="I101" s="11" t="n">
        <v>1161.06</v>
      </c>
      <c r="J101" s="11">
        <f>H101-I101</f>
        <v>-1161.06</v>
      </c>
      <c r="K101" s="11" t="n">
        <v>8201.42</v>
      </c>
      <c r="L101" s="11" t="n">
        <v>8201.42</v>
      </c>
      <c r="M101" t="str">
        <f>IF(ABS(K101-L101)&lt;0.005,"OK","MISMATCH")</f>
        <v>OK</v>
      </c>
      <c r="N101" t="inlineStr"/>
      <c r="O101" t="inlineStr"/>
      <c r="P101" t="inlineStr">
        <is>
          <t>03_Bank C_CU_Projects_Account_Q1.pdf</t>
        </is>
      </c>
      <c r="Q101" t="n">
        <v>1</v>
      </c>
    </row>
    <row r="102">
      <c r="A102" t="inlineStr">
        <is>
          <t>T098</t>
        </is>
      </c>
      <c r="B102" s="10" t="n">
        <v>46259</v>
      </c>
      <c r="C102" t="inlineStr">
        <is>
          <t>2026-08</t>
        </is>
      </c>
      <c r="D102" t="inlineStr">
        <is>
          <t>Bank A - Business Everyday</t>
        </is>
      </c>
      <c r="E102" t="inlineStr">
        <is>
          <t>DIRECT CREDIT BRAMBLECOTE BAKERY INV FDS-1051</t>
        </is>
      </c>
      <c r="F102" t="inlineStr">
        <is>
          <t>Sales income</t>
        </is>
      </c>
      <c r="G102" t="inlineStr">
        <is>
          <t>DIRECT CREDIT</t>
        </is>
      </c>
      <c r="H102" s="11" t="n">
        <v>1982.64</v>
      </c>
      <c r="I102" s="11" t="n">
        <v>0</v>
      </c>
      <c r="J102" s="11">
        <f>H102-I102</f>
        <v>1982.64</v>
      </c>
      <c r="K102" s="11" t="n">
        <v>22023.63</v>
      </c>
      <c r="L102" s="11" t="n">
        <v>22023.63</v>
      </c>
      <c r="M102" t="str">
        <f>IF(ABS(K102-L102)&lt;0.005,"OK","MISMATCH")</f>
        <v>OK</v>
      </c>
      <c r="N102" t="inlineStr"/>
      <c r="O102" t="inlineStr"/>
      <c r="P102" t="inlineStr">
        <is>
          <t>01_Bank A_Bank_Business_Everyday_Q1.pdf</t>
        </is>
      </c>
      <c r="Q102" t="n">
        <v>2</v>
      </c>
    </row>
    <row r="103">
      <c r="A103" t="inlineStr">
        <is>
          <t>T099</t>
        </is>
      </c>
      <c r="B103" s="10" t="n">
        <v>46259</v>
      </c>
      <c r="C103" t="inlineStr">
        <is>
          <t>2026-08</t>
        </is>
      </c>
      <c r="D103" t="inlineStr">
        <is>
          <t>Bank A - Business Everyday</t>
        </is>
      </c>
      <c r="E103" t="inlineStr">
        <is>
          <t>TFR TO J VARRICK CONTRACT</t>
        </is>
      </c>
      <c r="F103" t="inlineStr">
        <is>
          <t>Contractors</t>
        </is>
      </c>
      <c r="G103" t="inlineStr">
        <is>
          <t>J VARRICK CONTRACT</t>
        </is>
      </c>
      <c r="H103" s="11" t="n">
        <v>0</v>
      </c>
      <c r="I103" s="11" t="n">
        <v>1485.37</v>
      </c>
      <c r="J103" s="11">
        <f>H103-I103</f>
        <v>-1485.37</v>
      </c>
      <c r="K103" s="11" t="n">
        <v>20538.26</v>
      </c>
      <c r="L103" s="11" t="n">
        <v>20538.26</v>
      </c>
      <c r="M103" t="str">
        <f>IF(ABS(K103-L103)&lt;0.005,"OK","MISMATCH")</f>
        <v>OK</v>
      </c>
      <c r="N103" t="inlineStr"/>
      <c r="O103" t="inlineStr"/>
      <c r="P103" t="inlineStr">
        <is>
          <t>01_Bank A_Bank_Business_Everyday_Q1.pdf</t>
        </is>
      </c>
      <c r="Q103" t="n">
        <v>2</v>
      </c>
    </row>
    <row r="104">
      <c r="A104" t="inlineStr">
        <is>
          <t>T100</t>
        </is>
      </c>
      <c r="B104" s="10" t="n">
        <v>46259</v>
      </c>
      <c r="C104" t="inlineStr">
        <is>
          <t>2026-08</t>
        </is>
      </c>
      <c r="D104" t="inlineStr">
        <is>
          <t>Bank C Credit Union - Projects Account</t>
        </is>
      </c>
      <c r="E104" t="inlineStr">
        <is>
          <t>DEPOSIT KELVANE ARCHITECTS PRINT JOB</t>
        </is>
      </c>
      <c r="F104" t="inlineStr">
        <is>
          <t>Sales income</t>
        </is>
      </c>
      <c r="G104" t="inlineStr">
        <is>
          <t>PRINT JOB</t>
        </is>
      </c>
      <c r="H104" s="11" t="n">
        <v>3234.77</v>
      </c>
      <c r="I104" s="11" t="n">
        <v>0</v>
      </c>
      <c r="J104" s="11">
        <f>H104-I104</f>
        <v>3234.77</v>
      </c>
      <c r="K104" s="11" t="n">
        <v>11436.19</v>
      </c>
      <c r="L104" s="11" t="n">
        <v>11436.19</v>
      </c>
      <c r="M104" t="str">
        <f>IF(ABS(K104-L104)&lt;0.005,"OK","MISMATCH")</f>
        <v>OK</v>
      </c>
      <c r="N104" t="inlineStr"/>
      <c r="O104" t="inlineStr"/>
      <c r="P104" t="inlineStr">
        <is>
          <t>03_Bank C_CU_Projects_Account_Q1.pdf</t>
        </is>
      </c>
      <c r="Q104" t="n">
        <v>1</v>
      </c>
    </row>
    <row r="105">
      <c r="A105" t="inlineStr">
        <is>
          <t>T101</t>
        </is>
      </c>
      <c r="B105" s="10" t="n">
        <v>46260</v>
      </c>
      <c r="C105" t="inlineStr">
        <is>
          <t>2026-08</t>
        </is>
      </c>
      <c r="D105" t="inlineStr">
        <is>
          <t>Bank A - Business Everyday</t>
        </is>
      </c>
      <c r="E105" t="inlineStr">
        <is>
          <t>TFR TO OWNER R TALLIS</t>
        </is>
      </c>
      <c r="F105" t="inlineStr">
        <is>
          <t>Owner drawings</t>
        </is>
      </c>
      <c r="G105" t="inlineStr">
        <is>
          <t>OWNER R TALLIS</t>
        </is>
      </c>
      <c r="H105" s="11" t="n">
        <v>0</v>
      </c>
      <c r="I105" s="11" t="n">
        <v>1500</v>
      </c>
      <c r="J105" s="11">
        <f>H105-I105</f>
        <v>-1500</v>
      </c>
      <c r="K105" s="11" t="n">
        <v>19038.26</v>
      </c>
      <c r="L105" s="11" t="n">
        <v>19038.26</v>
      </c>
      <c r="M105" t="str">
        <f>IF(ABS(K105-L105)&lt;0.005,"OK","MISMATCH")</f>
        <v>OK</v>
      </c>
      <c r="N105" t="inlineStr"/>
      <c r="O105" t="inlineStr"/>
      <c r="P105" t="inlineStr">
        <is>
          <t>01_Bank A_Bank_Business_Everyday_Q1.pdf</t>
        </is>
      </c>
      <c r="Q105" t="n">
        <v>2</v>
      </c>
    </row>
    <row r="106">
      <c r="A106" t="inlineStr">
        <is>
          <t>T102</t>
        </is>
      </c>
      <c r="B106" s="10" t="n">
        <v>46261</v>
      </c>
      <c r="C106" t="inlineStr">
        <is>
          <t>2026-08</t>
        </is>
      </c>
      <c r="D106" t="inlineStr">
        <is>
          <t>Bank A - Business Everyday</t>
        </is>
      </c>
      <c r="E106" t="inlineStr">
        <is>
          <t>TFR TO BANK B SAVER</t>
        </is>
      </c>
      <c r="F106" t="inlineStr">
        <is>
          <t>Internal transfer</t>
        </is>
      </c>
      <c r="G106" t="inlineStr">
        <is>
          <t>TFR TO BANK B</t>
        </is>
      </c>
      <c r="H106" s="11" t="n">
        <v>0</v>
      </c>
      <c r="I106" s="11" t="n">
        <v>2500</v>
      </c>
      <c r="J106" s="11">
        <f>H106-I106</f>
        <v>-2500</v>
      </c>
      <c r="K106" s="11" t="n">
        <v>16538.26</v>
      </c>
      <c r="L106" s="11" t="n">
        <v>16538.26</v>
      </c>
      <c r="M106" t="str">
        <f>IF(ABS(K106-L106)&lt;0.005,"OK","MISMATCH")</f>
        <v>OK</v>
      </c>
      <c r="N106" t="inlineStr">
        <is>
          <t>T103</t>
        </is>
      </c>
      <c r="O106" t="inlineStr"/>
      <c r="P106" t="inlineStr">
        <is>
          <t>01_Bank A_Bank_Business_Everyday_Q1.pdf</t>
        </is>
      </c>
      <c r="Q106" t="n">
        <v>2</v>
      </c>
    </row>
    <row r="107">
      <c r="A107" t="inlineStr">
        <is>
          <t>T103</t>
        </is>
      </c>
      <c r="B107" s="10" t="n">
        <v>46261</v>
      </c>
      <c r="C107" t="inlineStr">
        <is>
          <t>2026-08</t>
        </is>
      </c>
      <c r="D107" t="inlineStr">
        <is>
          <t>Bank B - Business Saver</t>
        </is>
      </c>
      <c r="E107" t="inlineStr">
        <is>
          <t>TFR FROM BANK A EVERYDAY</t>
        </is>
      </c>
      <c r="F107" t="inlineStr">
        <is>
          <t>Internal transfer</t>
        </is>
      </c>
      <c r="G107" t="inlineStr">
        <is>
          <t>TFR FROM BANK A</t>
        </is>
      </c>
      <c r="H107" s="11" t="n">
        <v>2500</v>
      </c>
      <c r="I107" s="11" t="n">
        <v>0</v>
      </c>
      <c r="J107" s="11">
        <f>H107-I107</f>
        <v>2500</v>
      </c>
      <c r="K107" s="11" t="n">
        <v>13125.89</v>
      </c>
      <c r="L107" s="11" t="n">
        <v>13125.89</v>
      </c>
      <c r="M107" t="str">
        <f>IF(ABS(K107-L107)&lt;0.005,"OK","MISMATCH")</f>
        <v>OK</v>
      </c>
      <c r="N107" t="inlineStr">
        <is>
          <t>T102</t>
        </is>
      </c>
      <c r="O107" t="inlineStr"/>
      <c r="P107" t="inlineStr">
        <is>
          <t>02_Bank B_Mutual_Business_Saver_Q1.pdf</t>
        </is>
      </c>
      <c r="Q107" t="n">
        <v>1</v>
      </c>
    </row>
    <row r="108">
      <c r="A108" t="inlineStr">
        <is>
          <t>T104</t>
        </is>
      </c>
      <c r="B108" s="10" t="n">
        <v>46262</v>
      </c>
      <c r="C108" t="inlineStr">
        <is>
          <t>2026-08</t>
        </is>
      </c>
      <c r="D108" t="inlineStr">
        <is>
          <t>Bank A - Business Everyday</t>
        </is>
      </c>
      <c r="E108" t="inlineStr">
        <is>
          <t>MONTHLY ACCOUNT FEE</t>
        </is>
      </c>
      <c r="F108" t="inlineStr">
        <is>
          <t>Bank fees</t>
        </is>
      </c>
      <c r="G108" t="inlineStr">
        <is>
          <t>ACCOUNT FEE</t>
        </is>
      </c>
      <c r="H108" s="11" t="n">
        <v>0</v>
      </c>
      <c r="I108" s="11" t="n">
        <v>10</v>
      </c>
      <c r="J108" s="11">
        <f>H108-I108</f>
        <v>-10</v>
      </c>
      <c r="K108" s="11" t="n">
        <v>16528.26</v>
      </c>
      <c r="L108" s="11" t="n">
        <v>16528.26</v>
      </c>
      <c r="M108" t="str">
        <f>IF(ABS(K108-L108)&lt;0.005,"OK","MISMATCH")</f>
        <v>OK</v>
      </c>
      <c r="N108" t="inlineStr"/>
      <c r="O108" t="inlineStr"/>
      <c r="P108" t="inlineStr">
        <is>
          <t>01_Bank A_Bank_Business_Everyday_Q1.pdf</t>
        </is>
      </c>
      <c r="Q108" t="n">
        <v>2</v>
      </c>
    </row>
    <row r="109">
      <c r="A109" t="inlineStr">
        <is>
          <t>T105</t>
        </is>
      </c>
      <c r="B109" s="10" t="n">
        <v>46264</v>
      </c>
      <c r="C109" t="inlineStr">
        <is>
          <t>2026-08</t>
        </is>
      </c>
      <c r="D109" t="inlineStr">
        <is>
          <t>Bank B - Business Saver</t>
        </is>
      </c>
      <c r="E109" t="inlineStr">
        <is>
          <t>INTEREST CREDIT</t>
        </is>
      </c>
      <c r="F109" t="inlineStr">
        <is>
          <t>Interest income</t>
        </is>
      </c>
      <c r="G109" t="inlineStr">
        <is>
          <t>INTEREST CREDIT</t>
        </is>
      </c>
      <c r="H109" s="11" t="n">
        <v>38.99</v>
      </c>
      <c r="I109" s="11" t="n">
        <v>0</v>
      </c>
      <c r="J109" s="11">
        <f>H109-I109</f>
        <v>38.99</v>
      </c>
      <c r="K109" s="11" t="n">
        <v>13164.88</v>
      </c>
      <c r="L109" s="11" t="n">
        <v>13164.88</v>
      </c>
      <c r="M109" t="str">
        <f>IF(ABS(K109-L109)&lt;0.005,"OK","MISMATCH")</f>
        <v>OK</v>
      </c>
      <c r="N109" t="inlineStr"/>
      <c r="O109" t="inlineStr"/>
      <c r="P109" t="inlineStr">
        <is>
          <t>02_Bank B_Mutual_Business_Saver_Q1.pdf</t>
        </is>
      </c>
      <c r="Q109" t="n">
        <v>1</v>
      </c>
    </row>
    <row r="110">
      <c r="A110" t="inlineStr">
        <is>
          <t>T106</t>
        </is>
      </c>
      <c r="B110" s="10" t="n">
        <v>46264</v>
      </c>
      <c r="C110" t="inlineStr">
        <is>
          <t>2026-08</t>
        </is>
      </c>
      <c r="D110" t="inlineStr">
        <is>
          <t>Bank C Credit Union - Projects Account</t>
        </is>
      </c>
      <c r="E110" t="inlineStr">
        <is>
          <t>ACCOUNT KEEPING FEE</t>
        </is>
      </c>
      <c r="F110" t="inlineStr">
        <is>
          <t>Bank fees</t>
        </is>
      </c>
      <c r="G110" t="inlineStr">
        <is>
          <t>ACCOUNT KEEPING FEE</t>
        </is>
      </c>
      <c r="H110" s="11" t="n">
        <v>0</v>
      </c>
      <c r="I110" s="11" t="n">
        <v>6</v>
      </c>
      <c r="J110" s="11">
        <f>H110-I110</f>
        <v>-6</v>
      </c>
      <c r="K110" s="11" t="n">
        <v>11430.19</v>
      </c>
      <c r="L110" s="11" t="n">
        <v>11430.19</v>
      </c>
      <c r="M110" t="str">
        <f>IF(ABS(K110-L110)&lt;0.005,"OK","MISMATCH")</f>
        <v>OK</v>
      </c>
      <c r="N110" t="inlineStr"/>
      <c r="O110" t="inlineStr"/>
      <c r="P110" t="inlineStr">
        <is>
          <t>03_Bank C_CU_Projects_Account_Q1.pdf</t>
        </is>
      </c>
      <c r="Q110" t="n">
        <v>1</v>
      </c>
    </row>
    <row r="111">
      <c r="A111" t="inlineStr">
        <is>
          <t>T107</t>
        </is>
      </c>
      <c r="B111" s="10" t="n">
        <v>46266</v>
      </c>
      <c r="C111" t="inlineStr">
        <is>
          <t>2026-09</t>
        </is>
      </c>
      <c r="D111" t="inlineStr">
        <is>
          <t>Bank A - Business Everyday</t>
        </is>
      </c>
      <c r="E111" t="inlineStr">
        <is>
          <t>RENT 4/21 EXAMPLE PDE</t>
        </is>
      </c>
      <c r="F111" t="inlineStr">
        <is>
          <t>Rent</t>
        </is>
      </c>
      <c r="G111" t="inlineStr">
        <is>
          <t>RENT</t>
        </is>
      </c>
      <c r="H111" s="11" t="n">
        <v>0</v>
      </c>
      <c r="I111" s="11" t="n">
        <v>2450</v>
      </c>
      <c r="J111" s="11">
        <f>H111-I111</f>
        <v>-2450</v>
      </c>
      <c r="K111" s="11" t="n">
        <v>14078.26</v>
      </c>
      <c r="L111" s="11" t="n">
        <v>14078.26</v>
      </c>
      <c r="M111" t="str">
        <f>IF(ABS(K111-L111)&lt;0.005,"OK","MISMATCH")</f>
        <v>OK</v>
      </c>
      <c r="N111" t="inlineStr"/>
      <c r="O111" t="inlineStr"/>
      <c r="P111" t="inlineStr">
        <is>
          <t>01_Bank A_Bank_Business_Everyday_Q1.pdf</t>
        </is>
      </c>
      <c r="Q111" t="n">
        <v>2</v>
      </c>
    </row>
    <row r="112">
      <c r="A112" t="inlineStr">
        <is>
          <t>T108</t>
        </is>
      </c>
      <c r="B112" s="10" t="n">
        <v>46268</v>
      </c>
      <c r="C112" t="inlineStr">
        <is>
          <t>2026-09</t>
        </is>
      </c>
      <c r="D112" t="inlineStr">
        <is>
          <t>Bank A - Business Everyday</t>
        </is>
      </c>
      <c r="E112" t="inlineStr">
        <is>
          <t>INTL TXN FEE</t>
        </is>
      </c>
      <c r="F112" t="inlineStr">
        <is>
          <t>Bank fees</t>
        </is>
      </c>
      <c r="G112" t="inlineStr">
        <is>
          <t>INTL TXN FEE</t>
        </is>
      </c>
      <c r="H112" s="11" t="n">
        <v>0</v>
      </c>
      <c r="I112" s="11" t="n">
        <v>3.85</v>
      </c>
      <c r="J112" s="11">
        <f>H112-I112</f>
        <v>-3.85</v>
      </c>
      <c r="K112" s="11" t="n">
        <v>14074.41</v>
      </c>
      <c r="L112" s="11" t="n">
        <v>14074.41</v>
      </c>
      <c r="M112" t="str">
        <f>IF(ABS(K112-L112)&lt;0.005,"OK","MISMATCH")</f>
        <v>OK</v>
      </c>
      <c r="N112" t="inlineStr"/>
      <c r="O112" t="inlineStr"/>
      <c r="P112" t="inlineStr">
        <is>
          <t>01_Bank A_Bank_Business_Everyday_Q1.pdf</t>
        </is>
      </c>
      <c r="Q112" t="n">
        <v>2</v>
      </c>
    </row>
    <row r="113">
      <c r="A113" t="inlineStr">
        <is>
          <t>T109</t>
        </is>
      </c>
      <c r="B113" s="10" t="n">
        <v>46268</v>
      </c>
      <c r="C113" t="inlineStr">
        <is>
          <t>2026-09</t>
        </is>
      </c>
      <c r="D113" t="inlineStr">
        <is>
          <t>Bank A - Business Everyday</t>
        </is>
      </c>
      <c r="E113" t="inlineStr">
        <is>
          <t>PAYROLL SAMPLE DESIGN STAFF</t>
        </is>
      </c>
      <c r="F113" t="inlineStr">
        <is>
          <t>Wages</t>
        </is>
      </c>
      <c r="G113" t="inlineStr">
        <is>
          <t>PAYROLL</t>
        </is>
      </c>
      <c r="H113" s="11" t="n">
        <v>0</v>
      </c>
      <c r="I113" s="11" t="n">
        <v>3837.46</v>
      </c>
      <c r="J113" s="11">
        <f>H113-I113</f>
        <v>-3837.46</v>
      </c>
      <c r="K113" s="11" t="n">
        <v>10236.95</v>
      </c>
      <c r="L113" s="11" t="n">
        <v>10236.95</v>
      </c>
      <c r="M113" t="str">
        <f>IF(ABS(K113-L113)&lt;0.005,"OK","MISMATCH")</f>
        <v>OK</v>
      </c>
      <c r="N113" t="inlineStr"/>
      <c r="O113" t="inlineStr"/>
      <c r="P113" t="inlineStr">
        <is>
          <t>01_Bank A_Bank_Business_Everyday_Q1.pdf</t>
        </is>
      </c>
      <c r="Q113" t="n">
        <v>2</v>
      </c>
    </row>
    <row r="114">
      <c r="A114" t="inlineStr">
        <is>
          <t>T110</t>
        </is>
      </c>
      <c r="B114" s="10" t="n">
        <v>46270</v>
      </c>
      <c r="C114" t="inlineStr">
        <is>
          <t>2026-09</t>
        </is>
      </c>
      <c r="D114" t="inlineStr">
        <is>
          <t>Bank A - Business Everyday</t>
        </is>
      </c>
      <c r="E114" t="inlineStr">
        <is>
          <t>POS PETROLEUM PLUS 0412</t>
        </is>
      </c>
      <c r="F114" t="inlineStr">
        <is>
          <t>Travel &amp; transport</t>
        </is>
      </c>
      <c r="G114" t="inlineStr">
        <is>
          <t>PETROLEUM</t>
        </is>
      </c>
      <c r="H114" s="11" t="n">
        <v>0</v>
      </c>
      <c r="I114" s="11" t="n">
        <v>75.36</v>
      </c>
      <c r="J114" s="11">
        <f>H114-I114</f>
        <v>-75.36</v>
      </c>
      <c r="K114" s="11" t="n">
        <v>10161.59</v>
      </c>
      <c r="L114" s="11" t="n">
        <v>10161.59</v>
      </c>
      <c r="M114" t="str">
        <f>IF(ABS(K114-L114)&lt;0.005,"OK","MISMATCH")</f>
        <v>OK</v>
      </c>
      <c r="N114" t="inlineStr"/>
      <c r="O114" t="inlineStr"/>
      <c r="P114" t="inlineStr">
        <is>
          <t>01_Bank A_Bank_Business_Everyday_Q1.pdf</t>
        </is>
      </c>
      <c r="Q114" t="n">
        <v>2</v>
      </c>
    </row>
    <row r="115">
      <c r="A115" t="inlineStr">
        <is>
          <t>T111</t>
        </is>
      </c>
      <c r="B115" s="10" t="n">
        <v>46270</v>
      </c>
      <c r="C115" t="inlineStr">
        <is>
          <t>2026-09</t>
        </is>
      </c>
      <c r="D115" t="inlineStr">
        <is>
          <t>Bank A - Business Everyday</t>
        </is>
      </c>
      <c r="E115" t="inlineStr">
        <is>
          <t>POS PAPERFOLD STATIONERY</t>
        </is>
      </c>
      <c r="F115" t="inlineStr">
        <is>
          <t>Office supplies</t>
        </is>
      </c>
      <c r="G115" t="inlineStr">
        <is>
          <t>PAPERFOLD</t>
        </is>
      </c>
      <c r="H115" s="11" t="n">
        <v>0</v>
      </c>
      <c r="I115" s="11" t="n">
        <v>78.63</v>
      </c>
      <c r="J115" s="11">
        <f>H115-I115</f>
        <v>-78.63</v>
      </c>
      <c r="K115" s="11" t="n">
        <v>10082.96</v>
      </c>
      <c r="L115" s="11" t="n">
        <v>10082.96</v>
      </c>
      <c r="M115" t="str">
        <f>IF(ABS(K115-L115)&lt;0.005,"OK","MISMATCH")</f>
        <v>OK</v>
      </c>
      <c r="N115" t="inlineStr"/>
      <c r="O115" t="inlineStr"/>
      <c r="P115" t="inlineStr">
        <is>
          <t>01_Bank A_Bank_Business_Everyday_Q1.pdf</t>
        </is>
      </c>
      <c r="Q115" t="n">
        <v>2</v>
      </c>
    </row>
    <row r="116">
      <c r="A116" t="inlineStr">
        <is>
          <t>T112</t>
        </is>
      </c>
      <c r="B116" s="10" t="n">
        <v>46270</v>
      </c>
      <c r="C116" t="inlineStr">
        <is>
          <t>2026-09</t>
        </is>
      </c>
      <c r="D116" t="inlineStr">
        <is>
          <t>Bank A - Business Everyday</t>
        </is>
      </c>
      <c r="E116" t="inlineStr">
        <is>
          <t>SUPER CLEARING HOUSE</t>
        </is>
      </c>
      <c r="F116" t="inlineStr">
        <is>
          <t>Superannuation</t>
        </is>
      </c>
      <c r="G116" t="inlineStr">
        <is>
          <t>SUPER CLEARING</t>
        </is>
      </c>
      <c r="H116" s="11" t="n">
        <v>0</v>
      </c>
      <c r="I116" s="11" t="n">
        <v>741.05</v>
      </c>
      <c r="J116" s="11">
        <f>H116-I116</f>
        <v>-741.05</v>
      </c>
      <c r="K116" s="11" t="n">
        <v>9341.91</v>
      </c>
      <c r="L116" s="11" t="n">
        <v>9341.91</v>
      </c>
      <c r="M116" t="str">
        <f>IF(ABS(K116-L116)&lt;0.005,"OK","MISMATCH")</f>
        <v>OK</v>
      </c>
      <c r="N116" t="inlineStr"/>
      <c r="O116" t="inlineStr"/>
      <c r="P116" t="inlineStr">
        <is>
          <t>01_Bank A_Bank_Business_Everyday_Q1.pdf</t>
        </is>
      </c>
      <c r="Q116" t="n">
        <v>2</v>
      </c>
    </row>
    <row r="117">
      <c r="A117" t="inlineStr">
        <is>
          <t>T113</t>
        </is>
      </c>
      <c r="B117" s="10" t="n">
        <v>46270</v>
      </c>
      <c r="C117" t="inlineStr">
        <is>
          <t>2026-09</t>
        </is>
      </c>
      <c r="D117" t="inlineStr">
        <is>
          <t>Bank C Credit Union - Projects Account</t>
        </is>
      </c>
      <c r="E117" t="inlineStr">
        <is>
          <t>INKHAVEN PRINTWORKS</t>
        </is>
      </c>
      <c r="F117" t="inlineStr">
        <is>
          <t>Print &amp; production</t>
        </is>
      </c>
      <c r="G117" t="inlineStr">
        <is>
          <t>INKHAVEN PRINTWORKS</t>
        </is>
      </c>
      <c r="H117" s="11" t="n">
        <v>0</v>
      </c>
      <c r="I117" s="11" t="n">
        <v>704.1799999999999</v>
      </c>
      <c r="J117" s="11">
        <f>H117-I117</f>
        <v>-704.18</v>
      </c>
      <c r="K117" s="11" t="n">
        <v>10726.01</v>
      </c>
      <c r="L117" s="11" t="n">
        <v>10726.01</v>
      </c>
      <c r="M117" t="str">
        <f>IF(ABS(K117-L117)&lt;0.005,"OK","MISMATCH")</f>
        <v>OK</v>
      </c>
      <c r="N117" t="inlineStr"/>
      <c r="O117" t="inlineStr"/>
      <c r="P117" t="inlineStr">
        <is>
          <t>03_Bank C_CU_Projects_Account_Q1.pdf</t>
        </is>
      </c>
      <c r="Q117" t="n">
        <v>2</v>
      </c>
    </row>
    <row r="118">
      <c r="A118" t="inlineStr">
        <is>
          <t>T114</t>
        </is>
      </c>
      <c r="B118" s="10" t="n">
        <v>46271</v>
      </c>
      <c r="C118" t="inlineStr">
        <is>
          <t>2026-09</t>
        </is>
      </c>
      <c r="D118" t="inlineStr">
        <is>
          <t>Bank A - Business Everyday</t>
        </is>
      </c>
      <c r="E118" t="inlineStr">
        <is>
          <t>PIXELLA DESIGN SUITE</t>
        </is>
      </c>
      <c r="F118" t="inlineStr">
        <is>
          <t>Software &amp; subscriptions</t>
        </is>
      </c>
      <c r="G118" t="inlineStr">
        <is>
          <t>PIXELLA</t>
        </is>
      </c>
      <c r="H118" s="11" t="n">
        <v>0</v>
      </c>
      <c r="I118" s="11" t="n">
        <v>79</v>
      </c>
      <c r="J118" s="11">
        <f>H118-I118</f>
        <v>-79</v>
      </c>
      <c r="K118" s="11" t="n">
        <v>9262.91</v>
      </c>
      <c r="L118" s="11" t="n">
        <v>9262.91</v>
      </c>
      <c r="M118" t="str">
        <f>IF(ABS(K118-L118)&lt;0.005,"OK","MISMATCH")</f>
        <v>OK</v>
      </c>
      <c r="N118" t="inlineStr"/>
      <c r="O118" t="inlineStr"/>
      <c r="P118" t="inlineStr">
        <is>
          <t>01_Bank A_Bank_Business_Everyday_Q1.pdf</t>
        </is>
      </c>
      <c r="Q118" t="n">
        <v>2</v>
      </c>
    </row>
    <row r="119">
      <c r="A119" t="inlineStr">
        <is>
          <t>T115</t>
        </is>
      </c>
      <c r="B119" s="10" t="n">
        <v>46273</v>
      </c>
      <c r="C119" t="inlineStr">
        <is>
          <t>2026-09</t>
        </is>
      </c>
      <c r="D119" t="inlineStr">
        <is>
          <t>Bank C Credit Union - Projects Account</t>
        </is>
      </c>
      <c r="E119" t="inlineStr">
        <is>
          <t>DEPOSIT TUMBLEFORD BREWING PRINT JOB</t>
        </is>
      </c>
      <c r="F119" t="inlineStr">
        <is>
          <t>Sales income</t>
        </is>
      </c>
      <c r="G119" t="inlineStr">
        <is>
          <t>PRINT JOB</t>
        </is>
      </c>
      <c r="H119" s="11" t="n">
        <v>5420</v>
      </c>
      <c r="I119" s="11" t="n">
        <v>0</v>
      </c>
      <c r="J119" s="11">
        <f>H119-I119</f>
        <v>5420</v>
      </c>
      <c r="K119" s="11" t="n">
        <v>16146.01</v>
      </c>
      <c r="L119" s="11" t="n">
        <v>16146.01</v>
      </c>
      <c r="M119" t="str">
        <f>IF(ABS(K119-L119)&lt;0.005,"OK","MISMATCH")</f>
        <v>OK</v>
      </c>
      <c r="N119" t="inlineStr"/>
      <c r="O119" t="inlineStr">
        <is>
          <t>Large transaction</t>
        </is>
      </c>
      <c r="P119" t="inlineStr">
        <is>
          <t>03_Bank C_CU_Projects_Account_Q1.pdf</t>
        </is>
      </c>
      <c r="Q119" t="n">
        <v>2</v>
      </c>
    </row>
    <row r="120">
      <c r="A120" t="inlineStr">
        <is>
          <t>T116</t>
        </is>
      </c>
      <c r="B120" s="10" t="n">
        <v>46274</v>
      </c>
      <c r="C120" t="inlineStr">
        <is>
          <t>2026-09</t>
        </is>
      </c>
      <c r="D120" t="inlineStr">
        <is>
          <t>Bank A - Business Everyday</t>
        </is>
      </c>
      <c r="E120" t="inlineStr">
        <is>
          <t>CLOUDVAULT STORAGE</t>
        </is>
      </c>
      <c r="F120" t="inlineStr">
        <is>
          <t>Software &amp; subscriptions</t>
        </is>
      </c>
      <c r="G120" t="inlineStr">
        <is>
          <t>CLOUDVAULT</t>
        </is>
      </c>
      <c r="H120" s="11" t="n">
        <v>0</v>
      </c>
      <c r="I120" s="11" t="n">
        <v>24.99</v>
      </c>
      <c r="J120" s="11">
        <f>H120-I120</f>
        <v>-24.99</v>
      </c>
      <c r="K120" s="11" t="n">
        <v>9237.92</v>
      </c>
      <c r="L120" s="11" t="n">
        <v>9237.92</v>
      </c>
      <c r="M120" t="str">
        <f>IF(ABS(K120-L120)&lt;0.005,"OK","MISMATCH")</f>
        <v>OK</v>
      </c>
      <c r="N120" t="inlineStr"/>
      <c r="O120" t="inlineStr"/>
      <c r="P120" t="inlineStr">
        <is>
          <t>01_Bank A_Bank_Business_Everyday_Q1.pdf</t>
        </is>
      </c>
      <c r="Q120" t="n">
        <v>2</v>
      </c>
    </row>
    <row r="121">
      <c r="A121" t="inlineStr">
        <is>
          <t>T117</t>
        </is>
      </c>
      <c r="B121" s="10" t="n">
        <v>46274</v>
      </c>
      <c r="C121" t="inlineStr">
        <is>
          <t>2026-09</t>
        </is>
      </c>
      <c r="D121" t="inlineStr">
        <is>
          <t>Bank A - Business Everyday</t>
        </is>
      </c>
      <c r="E121" t="inlineStr">
        <is>
          <t>RIDEWAY TRANSIT TOPUP</t>
        </is>
      </c>
      <c r="F121" t="inlineStr">
        <is>
          <t>Travel &amp; transport</t>
        </is>
      </c>
      <c r="G121" t="inlineStr">
        <is>
          <t>RIDEWAY</t>
        </is>
      </c>
      <c r="H121" s="11" t="n">
        <v>0</v>
      </c>
      <c r="I121" s="11" t="n">
        <v>50</v>
      </c>
      <c r="J121" s="11">
        <f>H121-I121</f>
        <v>-50</v>
      </c>
      <c r="K121" s="11" t="n">
        <v>9187.92</v>
      </c>
      <c r="L121" s="11" t="n">
        <v>9187.92</v>
      </c>
      <c r="M121" t="str">
        <f>IF(ABS(K121-L121)&lt;0.005,"OK","MISMATCH")</f>
        <v>OK</v>
      </c>
      <c r="N121" t="inlineStr"/>
      <c r="O121" t="inlineStr"/>
      <c r="P121" t="inlineStr">
        <is>
          <t>01_Bank A_Bank_Business_Everyday_Q1.pdf</t>
        </is>
      </c>
      <c r="Q121" t="n">
        <v>2</v>
      </c>
    </row>
    <row r="122">
      <c r="A122" t="inlineStr">
        <is>
          <t>T118</t>
        </is>
      </c>
      <c r="B122" s="10" t="n">
        <v>46275</v>
      </c>
      <c r="C122" t="inlineStr">
        <is>
          <t>2026-09</t>
        </is>
      </c>
      <c r="D122" t="inlineStr">
        <is>
          <t>Bank B - Business Saver</t>
        </is>
      </c>
      <c r="E122" t="inlineStr">
        <is>
          <t>TFR FROM BANK C PROJECTS</t>
        </is>
      </c>
      <c r="F122" t="inlineStr">
        <is>
          <t>Internal transfer</t>
        </is>
      </c>
      <c r="G122" t="inlineStr">
        <is>
          <t>TFR FROM BANK C</t>
        </is>
      </c>
      <c r="H122" s="11" t="n">
        <v>915.91</v>
      </c>
      <c r="I122" s="11" t="n">
        <v>0</v>
      </c>
      <c r="J122" s="11">
        <f>H122-I122</f>
        <v>915.91</v>
      </c>
      <c r="K122" s="11" t="n">
        <v>14080.79</v>
      </c>
      <c r="L122" s="11" t="n">
        <v>14080.79</v>
      </c>
      <c r="M122" t="str">
        <f>IF(ABS(K122-L122)&lt;0.005,"OK","MISMATCH")</f>
        <v>OK</v>
      </c>
      <c r="N122" t="inlineStr">
        <is>
          <t>T120</t>
        </is>
      </c>
      <c r="O122" t="inlineStr"/>
      <c r="P122" t="inlineStr">
        <is>
          <t>02_Bank B_Mutual_Business_Saver_Q1.pdf</t>
        </is>
      </c>
      <c r="Q122" t="n">
        <v>1</v>
      </c>
    </row>
    <row r="123">
      <c r="A123" t="inlineStr">
        <is>
          <t>T119</t>
        </is>
      </c>
      <c r="B123" s="10" t="n">
        <v>46275</v>
      </c>
      <c r="C123" t="inlineStr">
        <is>
          <t>2026-09</t>
        </is>
      </c>
      <c r="D123" t="inlineStr">
        <is>
          <t>Bank C Credit Union - Projects Account</t>
        </is>
      </c>
      <c r="E123" t="inlineStr">
        <is>
          <t>DEPOSIT MARRISH &amp; DOYLE LEGAL PRINT JOB</t>
        </is>
      </c>
      <c r="F123" t="inlineStr">
        <is>
          <t>Sales income</t>
        </is>
      </c>
      <c r="G123" t="inlineStr">
        <is>
          <t>PRINT JOB</t>
        </is>
      </c>
      <c r="H123" s="11" t="n">
        <v>2630.31</v>
      </c>
      <c r="I123" s="11" t="n">
        <v>0</v>
      </c>
      <c r="J123" s="11">
        <f>H123-I123</f>
        <v>2630.31</v>
      </c>
      <c r="K123" s="11" t="n">
        <v>18776.32</v>
      </c>
      <c r="L123" s="11" t="n">
        <v>18776.32</v>
      </c>
      <c r="M123" t="str">
        <f>IF(ABS(K123-L123)&lt;0.005,"OK","MISMATCH")</f>
        <v>OK</v>
      </c>
      <c r="N123" t="inlineStr"/>
      <c r="O123" t="inlineStr"/>
      <c r="P123" t="inlineStr">
        <is>
          <t>03_Bank C_CU_Projects_Account_Q1.pdf</t>
        </is>
      </c>
      <c r="Q123" t="n">
        <v>2</v>
      </c>
    </row>
    <row r="124">
      <c r="A124" t="inlineStr">
        <is>
          <t>T120</t>
        </is>
      </c>
      <c r="B124" s="10" t="n">
        <v>46275</v>
      </c>
      <c r="C124" t="inlineStr">
        <is>
          <t>2026-09</t>
        </is>
      </c>
      <c r="D124" t="inlineStr">
        <is>
          <t>Bank C Credit Union - Projects Account</t>
        </is>
      </c>
      <c r="E124" t="inlineStr">
        <is>
          <t>TFR TO BANK B SAVER</t>
        </is>
      </c>
      <c r="F124" t="inlineStr">
        <is>
          <t>Internal transfer</t>
        </is>
      </c>
      <c r="G124" t="inlineStr">
        <is>
          <t>TFR TO BANK B</t>
        </is>
      </c>
      <c r="H124" s="11" t="n">
        <v>0</v>
      </c>
      <c r="I124" s="11" t="n">
        <v>915.91</v>
      </c>
      <c r="J124" s="11">
        <f>H124-I124</f>
        <v>-915.91</v>
      </c>
      <c r="K124" s="11" t="n">
        <v>17860.41</v>
      </c>
      <c r="L124" s="11" t="n">
        <v>17860.41</v>
      </c>
      <c r="M124" t="str">
        <f>IF(ABS(K124-L124)&lt;0.005,"OK","MISMATCH")</f>
        <v>OK</v>
      </c>
      <c r="N124" t="inlineStr">
        <is>
          <t>T118</t>
        </is>
      </c>
      <c r="O124" t="inlineStr"/>
      <c r="P124" t="inlineStr">
        <is>
          <t>03_Bank C_CU_Projects_Account_Q1.pdf</t>
        </is>
      </c>
      <c r="Q124" t="n">
        <v>2</v>
      </c>
    </row>
    <row r="125">
      <c r="A125" t="inlineStr">
        <is>
          <t>T121</t>
        </is>
      </c>
      <c r="B125" s="10" t="n">
        <v>46276</v>
      </c>
      <c r="C125" t="inlineStr">
        <is>
          <t>2026-09</t>
        </is>
      </c>
      <c r="D125" t="inlineStr">
        <is>
          <t>Bank A - Business Everyday</t>
        </is>
      </c>
      <c r="E125" t="inlineStr">
        <is>
          <t>DIRECT CREDIT SOLWAY YOGA HOUSE INV FDS-1053</t>
        </is>
      </c>
      <c r="F125" t="inlineStr">
        <is>
          <t>Sales income</t>
        </is>
      </c>
      <c r="G125" t="inlineStr">
        <is>
          <t>DIRECT CREDIT</t>
        </is>
      </c>
      <c r="H125" s="11" t="n">
        <v>1274.86</v>
      </c>
      <c r="I125" s="11" t="n">
        <v>0</v>
      </c>
      <c r="J125" s="11">
        <f>H125-I125</f>
        <v>1274.86</v>
      </c>
      <c r="K125" s="11" t="n">
        <v>10462.78</v>
      </c>
      <c r="L125" s="11" t="n">
        <v>10462.78</v>
      </c>
      <c r="M125" t="str">
        <f>IF(ABS(K125-L125)&lt;0.005,"OK","MISMATCH")</f>
        <v>OK</v>
      </c>
      <c r="N125" t="inlineStr"/>
      <c r="O125" t="inlineStr"/>
      <c r="P125" t="inlineStr">
        <is>
          <t>01_Bank A_Bank_Business_Everyday_Q1.pdf</t>
        </is>
      </c>
      <c r="Q125" t="n">
        <v>2</v>
      </c>
    </row>
    <row r="126">
      <c r="A126" t="inlineStr">
        <is>
          <t>T122</t>
        </is>
      </c>
      <c r="B126" s="10" t="n">
        <v>46276</v>
      </c>
      <c r="C126" t="inlineStr">
        <is>
          <t>2026-09</t>
        </is>
      </c>
      <c r="D126" t="inlineStr">
        <is>
          <t>Bank A - Business Everyday</t>
        </is>
      </c>
      <c r="E126" t="inlineStr">
        <is>
          <t>VOLTARA ENERGY</t>
        </is>
      </c>
      <c r="F126" t="inlineStr">
        <is>
          <t>Utilities &amp; telco</t>
        </is>
      </c>
      <c r="G126" t="inlineStr">
        <is>
          <t>VOLTARA</t>
        </is>
      </c>
      <c r="H126" s="11" t="n">
        <v>0</v>
      </c>
      <c r="I126" s="11" t="n">
        <v>234.69</v>
      </c>
      <c r="J126" s="11">
        <f>H126-I126</f>
        <v>-234.69</v>
      </c>
      <c r="K126" s="11" t="n">
        <v>10228.09</v>
      </c>
      <c r="L126" s="11" t="n">
        <v>10228.09</v>
      </c>
      <c r="M126" t="str">
        <f>IF(ABS(K126-L126)&lt;0.005,"OK","MISMATCH")</f>
        <v>OK</v>
      </c>
      <c r="N126" t="inlineStr"/>
      <c r="O126" t="inlineStr"/>
      <c r="P126" t="inlineStr">
        <is>
          <t>01_Bank A_Bank_Business_Everyday_Q1.pdf</t>
        </is>
      </c>
      <c r="Q126" t="n">
        <v>2</v>
      </c>
    </row>
    <row r="127">
      <c r="A127" t="inlineStr">
        <is>
          <t>T123</t>
        </is>
      </c>
      <c r="B127" s="10" t="n">
        <v>46277</v>
      </c>
      <c r="C127" t="inlineStr">
        <is>
          <t>2026-09</t>
        </is>
      </c>
      <c r="D127" t="inlineStr">
        <is>
          <t>Bank A - Business Everyday</t>
        </is>
      </c>
      <c r="E127" t="inlineStr">
        <is>
          <t>INKWELL ACCOUNTING SUB</t>
        </is>
      </c>
      <c r="F127" t="inlineStr">
        <is>
          <t>Software &amp; subscriptions</t>
        </is>
      </c>
      <c r="G127" t="inlineStr">
        <is>
          <t>INKWELL ACCOUNTING</t>
        </is>
      </c>
      <c r="H127" s="11" t="n">
        <v>0</v>
      </c>
      <c r="I127" s="11" t="n">
        <v>65</v>
      </c>
      <c r="J127" s="11">
        <f>H127-I127</f>
        <v>-65</v>
      </c>
      <c r="K127" s="11" t="n">
        <v>10163.09</v>
      </c>
      <c r="L127" s="11" t="n">
        <v>10163.09</v>
      </c>
      <c r="M127" t="str">
        <f>IF(ABS(K127-L127)&lt;0.005,"OK","MISMATCH")</f>
        <v>OK</v>
      </c>
      <c r="N127" t="inlineStr"/>
      <c r="O127" t="inlineStr"/>
      <c r="P127" t="inlineStr">
        <is>
          <t>01_Bank A_Bank_Business_Everyday_Q1.pdf</t>
        </is>
      </c>
      <c r="Q127" t="n">
        <v>2</v>
      </c>
    </row>
    <row r="128">
      <c r="A128" t="inlineStr">
        <is>
          <t>T124</t>
        </is>
      </c>
      <c r="B128" s="10" t="n">
        <v>46278</v>
      </c>
      <c r="C128" t="inlineStr">
        <is>
          <t>2026-09</t>
        </is>
      </c>
      <c r="D128" t="inlineStr">
        <is>
          <t>Bank C Credit Union - Projects Account</t>
        </is>
      </c>
      <c r="E128" t="inlineStr">
        <is>
          <t>INKHAVEN PRINTWORKS</t>
        </is>
      </c>
      <c r="F128" t="inlineStr">
        <is>
          <t>Print &amp; production</t>
        </is>
      </c>
      <c r="G128" t="inlineStr">
        <is>
          <t>INKHAVEN PRINTWORKS</t>
        </is>
      </c>
      <c r="H128" s="11" t="n">
        <v>0</v>
      </c>
      <c r="I128" s="11" t="n">
        <v>842.58</v>
      </c>
      <c r="J128" s="11">
        <f>H128-I128</f>
        <v>-842.58</v>
      </c>
      <c r="K128" s="11" t="n">
        <v>17017.83</v>
      </c>
      <c r="L128" s="11" t="n">
        <v>17017.83</v>
      </c>
      <c r="M128" t="str">
        <f>IF(ABS(K128-L128)&lt;0.005,"OK","MISMATCH")</f>
        <v>OK</v>
      </c>
      <c r="N128" t="inlineStr"/>
      <c r="O128" t="inlineStr"/>
      <c r="P128" t="inlineStr">
        <is>
          <t>03_Bank C_CU_Projects_Account_Q1.pdf</t>
        </is>
      </c>
      <c r="Q128" t="n">
        <v>2</v>
      </c>
    </row>
    <row r="129">
      <c r="A129" t="inlineStr">
        <is>
          <t>T125</t>
        </is>
      </c>
      <c r="B129" s="10" t="n">
        <v>46279</v>
      </c>
      <c r="C129" t="inlineStr">
        <is>
          <t>2026-09</t>
        </is>
      </c>
      <c r="D129" t="inlineStr">
        <is>
          <t>Bank A - Business Everyday</t>
        </is>
      </c>
      <c r="E129" t="inlineStr">
        <is>
          <t>DIRECT CREDIT BRAMBLECOTE BAKERY INV FDS-1054</t>
        </is>
      </c>
      <c r="F129" t="inlineStr">
        <is>
          <t>Sales income</t>
        </is>
      </c>
      <c r="G129" t="inlineStr">
        <is>
          <t>DIRECT CREDIT</t>
        </is>
      </c>
      <c r="H129" s="11" t="n">
        <v>4286.03</v>
      </c>
      <c r="I129" s="11" t="n">
        <v>0</v>
      </c>
      <c r="J129" s="11">
        <f>H129-I129</f>
        <v>4286.03</v>
      </c>
      <c r="K129" s="11" t="n">
        <v>14449.12</v>
      </c>
      <c r="L129" s="11" t="n">
        <v>14449.12</v>
      </c>
      <c r="M129" t="str">
        <f>IF(ABS(K129-L129)&lt;0.005,"OK","MISMATCH")</f>
        <v>OK</v>
      </c>
      <c r="N129" t="inlineStr"/>
      <c r="O129" t="inlineStr"/>
      <c r="P129" t="inlineStr">
        <is>
          <t>01_Bank A_Bank_Business_Everyday_Q1.pdf</t>
        </is>
      </c>
      <c r="Q129" t="n">
        <v>3</v>
      </c>
    </row>
    <row r="130">
      <c r="A130" t="inlineStr">
        <is>
          <t>T126</t>
        </is>
      </c>
      <c r="B130" s="10" t="n">
        <v>46279</v>
      </c>
      <c r="C130" t="inlineStr">
        <is>
          <t>2026-09</t>
        </is>
      </c>
      <c r="D130" t="inlineStr">
        <is>
          <t>Bank A - Business Everyday</t>
        </is>
      </c>
      <c r="E130" t="inlineStr">
        <is>
          <t>DIRECT CREDIT TUMBLEFORD BREWING INV FDS-1058</t>
        </is>
      </c>
      <c r="F130" t="inlineStr">
        <is>
          <t>Sales income</t>
        </is>
      </c>
      <c r="G130" t="inlineStr">
        <is>
          <t>DIRECT CREDIT</t>
        </is>
      </c>
      <c r="H130" s="11" t="n">
        <v>3795.71</v>
      </c>
      <c r="I130" s="11" t="n">
        <v>0</v>
      </c>
      <c r="J130" s="11">
        <f>H130-I130</f>
        <v>3795.71</v>
      </c>
      <c r="K130" s="11" t="n">
        <v>18244.83</v>
      </c>
      <c r="L130" s="11" t="n">
        <v>18244.83</v>
      </c>
      <c r="M130" t="str">
        <f>IF(ABS(K130-L130)&lt;0.005,"OK","MISMATCH")</f>
        <v>OK</v>
      </c>
      <c r="N130" t="inlineStr"/>
      <c r="O130" t="inlineStr"/>
      <c r="P130" t="inlineStr">
        <is>
          <t>01_Bank A_Bank_Business_Everyday_Q1.pdf</t>
        </is>
      </c>
      <c r="Q130" t="n">
        <v>3</v>
      </c>
    </row>
    <row r="131">
      <c r="A131" t="inlineStr">
        <is>
          <t>T127</t>
        </is>
      </c>
      <c r="B131" s="10" t="n">
        <v>46279</v>
      </c>
      <c r="C131" t="inlineStr">
        <is>
          <t>2026-09</t>
        </is>
      </c>
      <c r="D131" t="inlineStr">
        <is>
          <t>Bank A - Business Everyday</t>
        </is>
      </c>
      <c r="E131" t="inlineStr">
        <is>
          <t>TFR FROM BANK C PROJECTS</t>
        </is>
      </c>
      <c r="F131" t="inlineStr">
        <is>
          <t>Internal transfer</t>
        </is>
      </c>
      <c r="G131" t="inlineStr">
        <is>
          <t>TFR FROM BANK C</t>
        </is>
      </c>
      <c r="H131" s="11" t="n">
        <v>3500</v>
      </c>
      <c r="I131" s="11" t="n">
        <v>0</v>
      </c>
      <c r="J131" s="11">
        <f>H131-I131</f>
        <v>3500</v>
      </c>
      <c r="K131" s="11" t="n">
        <v>21744.83</v>
      </c>
      <c r="L131" s="11" t="n">
        <v>21744.83</v>
      </c>
      <c r="M131" t="str">
        <f>IF(ABS(K131-L131)&lt;0.005,"OK","MISMATCH")</f>
        <v>OK</v>
      </c>
      <c r="N131" t="inlineStr">
        <is>
          <t>T129</t>
        </is>
      </c>
      <c r="O131" t="inlineStr"/>
      <c r="P131" t="inlineStr">
        <is>
          <t>01_Bank A_Bank_Business_Everyday_Q1.pdf</t>
        </is>
      </c>
      <c r="Q131" t="n">
        <v>3</v>
      </c>
    </row>
    <row r="132">
      <c r="A132" t="inlineStr">
        <is>
          <t>T128</t>
        </is>
      </c>
      <c r="B132" s="10" t="n">
        <v>46279</v>
      </c>
      <c r="C132" t="inlineStr">
        <is>
          <t>2026-09</t>
        </is>
      </c>
      <c r="D132" t="inlineStr">
        <is>
          <t>Bank C Credit Union - Projects Account</t>
        </is>
      </c>
      <c r="E132" t="inlineStr">
        <is>
          <t>FOLIOCRAFT PAPER SUPPLY</t>
        </is>
      </c>
      <c r="F132" t="inlineStr">
        <is>
          <t>Print &amp; production</t>
        </is>
      </c>
      <c r="G132" t="inlineStr">
        <is>
          <t>FOLIOCRAFT</t>
        </is>
      </c>
      <c r="H132" s="11" t="n">
        <v>0</v>
      </c>
      <c r="I132" s="11" t="n">
        <v>637</v>
      </c>
      <c r="J132" s="11">
        <f>H132-I132</f>
        <v>-637</v>
      </c>
      <c r="K132" s="11" t="n">
        <v>16380.83</v>
      </c>
      <c r="L132" s="11" t="n">
        <v>16380.83</v>
      </c>
      <c r="M132" t="str">
        <f>IF(ABS(K132-L132)&lt;0.005,"OK","MISMATCH")</f>
        <v>OK</v>
      </c>
      <c r="N132" t="inlineStr"/>
      <c r="O132" t="inlineStr"/>
      <c r="P132" t="inlineStr">
        <is>
          <t>03_Bank C_CU_Projects_Account_Q1.pdf</t>
        </is>
      </c>
      <c r="Q132" t="n">
        <v>2</v>
      </c>
    </row>
    <row r="133">
      <c r="A133" t="inlineStr">
        <is>
          <t>T129</t>
        </is>
      </c>
      <c r="B133" s="10" t="n">
        <v>46279</v>
      </c>
      <c r="C133" t="inlineStr">
        <is>
          <t>2026-09</t>
        </is>
      </c>
      <c r="D133" t="inlineStr">
        <is>
          <t>Bank C Credit Union - Projects Account</t>
        </is>
      </c>
      <c r="E133" t="inlineStr">
        <is>
          <t>TFR TO BANK A EVERYDAY</t>
        </is>
      </c>
      <c r="F133" t="inlineStr">
        <is>
          <t>Internal transfer</t>
        </is>
      </c>
      <c r="G133" t="inlineStr">
        <is>
          <t>TFR TO BANK A</t>
        </is>
      </c>
      <c r="H133" s="11" t="n">
        <v>0</v>
      </c>
      <c r="I133" s="11" t="n">
        <v>3500</v>
      </c>
      <c r="J133" s="11">
        <f>H133-I133</f>
        <v>-3500</v>
      </c>
      <c r="K133" s="11" t="n">
        <v>12880.83</v>
      </c>
      <c r="L133" s="11" t="n">
        <v>12880.83</v>
      </c>
      <c r="M133" t="str">
        <f>IF(ABS(K133-L133)&lt;0.005,"OK","MISMATCH")</f>
        <v>OK</v>
      </c>
      <c r="N133" t="inlineStr">
        <is>
          <t>T127</t>
        </is>
      </c>
      <c r="O133" t="inlineStr"/>
      <c r="P133" t="inlineStr">
        <is>
          <t>03_Bank C_CU_Projects_Account_Q1.pdf</t>
        </is>
      </c>
      <c r="Q133" t="n">
        <v>2</v>
      </c>
    </row>
    <row r="134">
      <c r="A134" t="inlineStr">
        <is>
          <t>T130</t>
        </is>
      </c>
      <c r="B134" s="10" t="n">
        <v>46280</v>
      </c>
      <c r="C134" t="inlineStr">
        <is>
          <t>2026-09</t>
        </is>
      </c>
      <c r="D134" t="inlineStr">
        <is>
          <t>Bank A - Business Everyday</t>
        </is>
      </c>
      <c r="E134" t="inlineStr">
        <is>
          <t>DIRECT CREDIT SOLWAY YOGA HOUSE INV FDS-1056</t>
        </is>
      </c>
      <c r="F134" t="inlineStr">
        <is>
          <t>Sales income</t>
        </is>
      </c>
      <c r="G134" t="inlineStr">
        <is>
          <t>DIRECT CREDIT</t>
        </is>
      </c>
      <c r="H134" s="11" t="n">
        <v>2876.71</v>
      </c>
      <c r="I134" s="11" t="n">
        <v>0</v>
      </c>
      <c r="J134" s="11">
        <f>H134-I134</f>
        <v>2876.71</v>
      </c>
      <c r="K134" s="11" t="n">
        <v>24621.54</v>
      </c>
      <c r="L134" s="11" t="n">
        <v>24621.54</v>
      </c>
      <c r="M134" t="str">
        <f>IF(ABS(K134-L134)&lt;0.005,"OK","MISMATCH")</f>
        <v>OK</v>
      </c>
      <c r="N134" t="inlineStr"/>
      <c r="O134" t="inlineStr"/>
      <c r="P134" t="inlineStr">
        <is>
          <t>01_Bank A_Bank_Business_Everyday_Q1.pdf</t>
        </is>
      </c>
      <c r="Q134" t="n">
        <v>3</v>
      </c>
    </row>
    <row r="135">
      <c r="A135" t="inlineStr">
        <is>
          <t>T131</t>
        </is>
      </c>
      <c r="B135" s="10" t="n">
        <v>46280</v>
      </c>
      <c r="C135" t="inlineStr">
        <is>
          <t>2026-09</t>
        </is>
      </c>
      <c r="D135" t="inlineStr">
        <is>
          <t>Bank A - Business Everyday</t>
        </is>
      </c>
      <c r="E135" t="inlineStr">
        <is>
          <t>KESTREL MOBILE</t>
        </is>
      </c>
      <c r="F135" t="inlineStr">
        <is>
          <t>Utilities &amp; telco</t>
        </is>
      </c>
      <c r="G135" t="inlineStr">
        <is>
          <t>KESTREL MOBILE</t>
        </is>
      </c>
      <c r="H135" s="11" t="n">
        <v>0</v>
      </c>
      <c r="I135" s="11" t="n">
        <v>55</v>
      </c>
      <c r="J135" s="11">
        <f>H135-I135</f>
        <v>-55</v>
      </c>
      <c r="K135" s="11" t="n">
        <v>24566.54</v>
      </c>
      <c r="L135" s="11" t="n">
        <v>24566.54</v>
      </c>
      <c r="M135" t="str">
        <f>IF(ABS(K135-L135)&lt;0.005,"OK","MISMATCH")</f>
        <v>OK</v>
      </c>
      <c r="N135" t="inlineStr"/>
      <c r="O135" t="inlineStr"/>
      <c r="P135" t="inlineStr">
        <is>
          <t>01_Bank A_Bank_Business_Everyday_Q1.pdf</t>
        </is>
      </c>
      <c r="Q135" t="n">
        <v>3</v>
      </c>
    </row>
    <row r="136">
      <c r="A136" t="inlineStr">
        <is>
          <t>T132</t>
        </is>
      </c>
      <c r="B136" s="10" t="n">
        <v>46280</v>
      </c>
      <c r="C136" t="inlineStr">
        <is>
          <t>2026-09</t>
        </is>
      </c>
      <c r="D136" t="inlineStr">
        <is>
          <t>Bank A - Business Everyday</t>
        </is>
      </c>
      <c r="E136" t="inlineStr">
        <is>
          <t>NORTHSTREAM INTERNET</t>
        </is>
      </c>
      <c r="F136" t="inlineStr">
        <is>
          <t>Utilities &amp; telco</t>
        </is>
      </c>
      <c r="G136" t="inlineStr">
        <is>
          <t>NORTHSTREAM</t>
        </is>
      </c>
      <c r="H136" s="11" t="n">
        <v>0</v>
      </c>
      <c r="I136" s="11" t="n">
        <v>89</v>
      </c>
      <c r="J136" s="11">
        <f>H136-I136</f>
        <v>-89</v>
      </c>
      <c r="K136" s="11" t="n">
        <v>24477.54</v>
      </c>
      <c r="L136" s="11" t="n">
        <v>24477.54</v>
      </c>
      <c r="M136" t="str">
        <f>IF(ABS(K136-L136)&lt;0.005,"OK","MISMATCH")</f>
        <v>OK</v>
      </c>
      <c r="N136" t="inlineStr"/>
      <c r="O136" t="inlineStr"/>
      <c r="P136" t="inlineStr">
        <is>
          <t>01_Bank A_Bank_Business_Everyday_Q1.pdf</t>
        </is>
      </c>
      <c r="Q136" t="n">
        <v>3</v>
      </c>
    </row>
    <row r="137">
      <c r="A137" t="inlineStr">
        <is>
          <t>T133</t>
        </is>
      </c>
      <c r="B137" s="10" t="n">
        <v>46281</v>
      </c>
      <c r="C137" t="inlineStr">
        <is>
          <t>2026-09</t>
        </is>
      </c>
      <c r="D137" t="inlineStr">
        <is>
          <t>Bank C Credit Union - Projects Account</t>
        </is>
      </c>
      <c r="E137" t="inlineStr">
        <is>
          <t>DEPOSIT BRAMBLECOTE BAKERY PRINT JOB</t>
        </is>
      </c>
      <c r="F137" t="inlineStr">
        <is>
          <t>Sales income</t>
        </is>
      </c>
      <c r="G137" t="inlineStr">
        <is>
          <t>PRINT JOB</t>
        </is>
      </c>
      <c r="H137" s="11" t="n">
        <v>3371.88</v>
      </c>
      <c r="I137" s="11" t="n">
        <v>0</v>
      </c>
      <c r="J137" s="11">
        <f>H137-I137</f>
        <v>3371.88</v>
      </c>
      <c r="K137" s="11" t="n">
        <v>16252.71</v>
      </c>
      <c r="L137" s="11" t="n">
        <v>16252.71</v>
      </c>
      <c r="M137" t="str">
        <f>IF(ABS(K137-L137)&lt;0.005,"OK","MISMATCH")</f>
        <v>OK</v>
      </c>
      <c r="N137" t="inlineStr"/>
      <c r="O137" t="inlineStr"/>
      <c r="P137" t="inlineStr">
        <is>
          <t>03_Bank C_CU_Projects_Account_Q1.pdf</t>
        </is>
      </c>
      <c r="Q137" t="n">
        <v>2</v>
      </c>
    </row>
    <row r="138">
      <c r="A138" t="inlineStr">
        <is>
          <t>T134</t>
        </is>
      </c>
      <c r="B138" s="10" t="n">
        <v>46282</v>
      </c>
      <c r="C138" t="inlineStr">
        <is>
          <t>2026-09</t>
        </is>
      </c>
      <c r="D138" t="inlineStr">
        <is>
          <t>Bank A - Business Everyday</t>
        </is>
      </c>
      <c r="E138" t="inlineStr">
        <is>
          <t>PAYROLL SAMPLE DESIGN STAFF</t>
        </is>
      </c>
      <c r="F138" t="inlineStr">
        <is>
          <t>Wages</t>
        </is>
      </c>
      <c r="G138" t="inlineStr">
        <is>
          <t>PAYROLL</t>
        </is>
      </c>
      <c r="H138" s="11" t="n">
        <v>0</v>
      </c>
      <c r="I138" s="11" t="n">
        <v>3820.02</v>
      </c>
      <c r="J138" s="11">
        <f>H138-I138</f>
        <v>-3820.02</v>
      </c>
      <c r="K138" s="11" t="n">
        <v>20657.52</v>
      </c>
      <c r="L138" s="11" t="n">
        <v>20657.52</v>
      </c>
      <c r="M138" t="str">
        <f>IF(ABS(K138-L138)&lt;0.005,"OK","MISMATCH")</f>
        <v>OK</v>
      </c>
      <c r="N138" t="inlineStr"/>
      <c r="O138" t="inlineStr"/>
      <c r="P138" t="inlineStr">
        <is>
          <t>01_Bank A_Bank_Business_Everyday_Q1.pdf</t>
        </is>
      </c>
      <c r="Q138" t="n">
        <v>3</v>
      </c>
    </row>
    <row r="139">
      <c r="A139" t="inlineStr">
        <is>
          <t>T135</t>
        </is>
      </c>
      <c r="B139" s="10" t="n">
        <v>46283</v>
      </c>
      <c r="C139" t="inlineStr">
        <is>
          <t>2026-09</t>
        </is>
      </c>
      <c r="D139" t="inlineStr">
        <is>
          <t>Bank A - Business Everyday</t>
        </is>
      </c>
      <c r="E139" t="inlineStr">
        <is>
          <t>DIRECT CREDIT KELVANE ARCHITECTS INV FDS-1059</t>
        </is>
      </c>
      <c r="F139" t="inlineStr">
        <is>
          <t>Sales income</t>
        </is>
      </c>
      <c r="G139" t="inlineStr">
        <is>
          <t>DIRECT CREDIT</t>
        </is>
      </c>
      <c r="H139" s="11" t="n">
        <v>9850</v>
      </c>
      <c r="I139" s="11" t="n">
        <v>0</v>
      </c>
      <c r="J139" s="11">
        <f>H139-I139</f>
        <v>9850</v>
      </c>
      <c r="K139" s="11" t="n">
        <v>30507.52</v>
      </c>
      <c r="L139" s="11" t="n">
        <v>30507.52</v>
      </c>
      <c r="M139" t="str">
        <f>IF(ABS(K139-L139)&lt;0.005,"OK","MISMATCH")</f>
        <v>OK</v>
      </c>
      <c r="N139" t="inlineStr"/>
      <c r="O139" t="inlineStr">
        <is>
          <t>Large transaction</t>
        </is>
      </c>
      <c r="P139" t="inlineStr">
        <is>
          <t>01_Bank A_Bank_Business_Everyday_Q1.pdf</t>
        </is>
      </c>
      <c r="Q139" t="n">
        <v>3</v>
      </c>
    </row>
    <row r="140">
      <c r="A140" t="inlineStr">
        <is>
          <t>T136</t>
        </is>
      </c>
      <c r="B140" s="10" t="n">
        <v>46283</v>
      </c>
      <c r="C140" t="inlineStr">
        <is>
          <t>2026-09</t>
        </is>
      </c>
      <c r="D140" t="inlineStr">
        <is>
          <t>Bank A - Business Everyday</t>
        </is>
      </c>
      <c r="E140" t="inlineStr">
        <is>
          <t>POS LANTERN NOODLE BAR</t>
        </is>
      </c>
      <c r="F140" t="inlineStr">
        <is>
          <t>Meals &amp; entertainment</t>
        </is>
      </c>
      <c r="G140" t="inlineStr">
        <is>
          <t>LANTERN NOODLE</t>
        </is>
      </c>
      <c r="H140" s="11" t="n">
        <v>0</v>
      </c>
      <c r="I140" s="11" t="n">
        <v>97.86</v>
      </c>
      <c r="J140" s="11">
        <f>H140-I140</f>
        <v>-97.86</v>
      </c>
      <c r="K140" s="11" t="n">
        <v>30409.66</v>
      </c>
      <c r="L140" s="11" t="n">
        <v>30409.66</v>
      </c>
      <c r="M140" t="str">
        <f>IF(ABS(K140-L140)&lt;0.005,"OK","MISMATCH")</f>
        <v>OK</v>
      </c>
      <c r="N140" t="inlineStr"/>
      <c r="O140" t="inlineStr"/>
      <c r="P140" t="inlineStr">
        <is>
          <t>01_Bank A_Bank_Business_Everyday_Q1.pdf</t>
        </is>
      </c>
      <c r="Q140" t="n">
        <v>3</v>
      </c>
    </row>
    <row r="141">
      <c r="A141" t="inlineStr">
        <is>
          <t>T137</t>
        </is>
      </c>
      <c r="B141" s="10" t="n">
        <v>46283</v>
      </c>
      <c r="C141" t="inlineStr">
        <is>
          <t>2026-09</t>
        </is>
      </c>
      <c r="D141" t="inlineStr">
        <is>
          <t>Bank C Credit Union - Projects Account</t>
        </is>
      </c>
      <c r="E141" t="inlineStr">
        <is>
          <t>DEPOSIT MARRISH &amp; DOYLE LEGAL PRINT JOB</t>
        </is>
      </c>
      <c r="F141" t="inlineStr">
        <is>
          <t>Sales income</t>
        </is>
      </c>
      <c r="G141" t="inlineStr">
        <is>
          <t>PRINT JOB</t>
        </is>
      </c>
      <c r="H141" s="11" t="n">
        <v>1707.68</v>
      </c>
      <c r="I141" s="11" t="n">
        <v>0</v>
      </c>
      <c r="J141" s="11">
        <f>H141-I141</f>
        <v>1707.68</v>
      </c>
      <c r="K141" s="11" t="n">
        <v>17960.39</v>
      </c>
      <c r="L141" s="11" t="n">
        <v>17960.39</v>
      </c>
      <c r="M141" t="str">
        <f>IF(ABS(K141-L141)&lt;0.005,"OK","MISMATCH")</f>
        <v>OK</v>
      </c>
      <c r="N141" t="inlineStr"/>
      <c r="O141" t="inlineStr"/>
      <c r="P141" t="inlineStr">
        <is>
          <t>03_Bank C_CU_Projects_Account_Q1.pdf</t>
        </is>
      </c>
      <c r="Q141" t="n">
        <v>2</v>
      </c>
    </row>
    <row r="142">
      <c r="A142" t="inlineStr">
        <is>
          <t>T138</t>
        </is>
      </c>
      <c r="B142" s="10" t="n">
        <v>46285</v>
      </c>
      <c r="C142" t="inlineStr">
        <is>
          <t>2026-09</t>
        </is>
      </c>
      <c r="D142" t="inlineStr">
        <is>
          <t>Bank A - Business Everyday</t>
        </is>
      </c>
      <c r="E142" t="inlineStr">
        <is>
          <t>SHIELDWELL INSURANCE</t>
        </is>
      </c>
      <c r="F142" t="inlineStr">
        <is>
          <t>Insurance</t>
        </is>
      </c>
      <c r="G142" t="inlineStr">
        <is>
          <t>SHIELDWELL</t>
        </is>
      </c>
      <c r="H142" s="11" t="n">
        <v>0</v>
      </c>
      <c r="I142" s="11" t="n">
        <v>145</v>
      </c>
      <c r="J142" s="11">
        <f>H142-I142</f>
        <v>-145</v>
      </c>
      <c r="K142" s="11" t="n">
        <v>30264.66</v>
      </c>
      <c r="L142" s="11" t="n">
        <v>30264.66</v>
      </c>
      <c r="M142" t="str">
        <f>IF(ABS(K142-L142)&lt;0.005,"OK","MISMATCH")</f>
        <v>OK</v>
      </c>
      <c r="N142" t="inlineStr"/>
      <c r="O142" t="inlineStr"/>
      <c r="P142" t="inlineStr">
        <is>
          <t>01_Bank A_Bank_Business_Everyday_Q1.pdf</t>
        </is>
      </c>
      <c r="Q142" t="n">
        <v>3</v>
      </c>
    </row>
    <row r="143">
      <c r="A143" t="inlineStr">
        <is>
          <t>T139</t>
        </is>
      </c>
      <c r="B143" s="10" t="n">
        <v>46285</v>
      </c>
      <c r="C143" t="inlineStr">
        <is>
          <t>2026-09</t>
        </is>
      </c>
      <c r="D143" t="inlineStr">
        <is>
          <t>Bank C Credit Union - Projects Account</t>
        </is>
      </c>
      <c r="E143" t="inlineStr">
        <is>
          <t>FOLIOCRAFT PAPER SUPPLY</t>
        </is>
      </c>
      <c r="F143" t="inlineStr">
        <is>
          <t>Print &amp; production</t>
        </is>
      </c>
      <c r="G143" t="inlineStr">
        <is>
          <t>FOLIOCRAFT</t>
        </is>
      </c>
      <c r="H143" s="11" t="n">
        <v>0</v>
      </c>
      <c r="I143" s="11" t="n">
        <v>278.15</v>
      </c>
      <c r="J143" s="11">
        <f>H143-I143</f>
        <v>-278.15</v>
      </c>
      <c r="K143" s="11" t="n">
        <v>17682.24</v>
      </c>
      <c r="L143" s="11" t="n">
        <v>17682.24</v>
      </c>
      <c r="M143" t="str">
        <f>IF(ABS(K143-L143)&lt;0.005,"OK","MISMATCH")</f>
        <v>OK</v>
      </c>
      <c r="N143" t="inlineStr"/>
      <c r="O143" t="inlineStr"/>
      <c r="P143" t="inlineStr">
        <is>
          <t>03_Bank C_CU_Projects_Account_Q1.pdf</t>
        </is>
      </c>
      <c r="Q143" t="n">
        <v>2</v>
      </c>
    </row>
    <row r="144">
      <c r="A144" t="inlineStr">
        <is>
          <t>T140</t>
        </is>
      </c>
      <c r="B144" s="10" t="n">
        <v>46286</v>
      </c>
      <c r="C144" t="inlineStr">
        <is>
          <t>2026-09</t>
        </is>
      </c>
      <c r="D144" t="inlineStr">
        <is>
          <t>Bank C Credit Union - Projects Account</t>
        </is>
      </c>
      <c r="E144" t="inlineStr">
        <is>
          <t>DEPOSIT ORRINVALE PHYSIO PRINT JOB</t>
        </is>
      </c>
      <c r="F144" t="inlineStr">
        <is>
          <t>Sales income</t>
        </is>
      </c>
      <c r="G144" t="inlineStr">
        <is>
          <t>PRINT JOB</t>
        </is>
      </c>
      <c r="H144" s="11" t="n">
        <v>2518.07</v>
      </c>
      <c r="I144" s="11" t="n">
        <v>0</v>
      </c>
      <c r="J144" s="11">
        <f>H144-I144</f>
        <v>2518.07</v>
      </c>
      <c r="K144" s="11" t="n">
        <v>20200.31</v>
      </c>
      <c r="L144" s="11" t="n">
        <v>20200.31</v>
      </c>
      <c r="M144" t="str">
        <f>IF(ABS(K144-L144)&lt;0.005,"OK","MISMATCH")</f>
        <v>OK</v>
      </c>
      <c r="N144" t="inlineStr"/>
      <c r="O144" t="inlineStr"/>
      <c r="P144" t="inlineStr">
        <is>
          <t>03_Bank C_CU_Projects_Account_Q1.pdf</t>
        </is>
      </c>
      <c r="Q144" t="n">
        <v>2</v>
      </c>
    </row>
    <row r="145">
      <c r="A145" t="inlineStr">
        <is>
          <t>T141</t>
        </is>
      </c>
      <c r="B145" s="10" t="n">
        <v>46287</v>
      </c>
      <c r="C145" t="inlineStr">
        <is>
          <t>2026-09</t>
        </is>
      </c>
      <c r="D145" t="inlineStr">
        <is>
          <t>Bank B - Business Saver</t>
        </is>
      </c>
      <c r="E145" t="inlineStr">
        <is>
          <t>TAX OFFICE BPAY INSTALMENT</t>
        </is>
      </c>
      <c r="F145" t="inlineStr">
        <is>
          <t>Tax payments</t>
        </is>
      </c>
      <c r="G145" t="inlineStr">
        <is>
          <t>TAX OFFICE BPAY</t>
        </is>
      </c>
      <c r="H145" s="11" t="n">
        <v>0</v>
      </c>
      <c r="I145" s="11" t="n">
        <v>2180</v>
      </c>
      <c r="J145" s="11">
        <f>H145-I145</f>
        <v>-2180</v>
      </c>
      <c r="K145" s="11" t="n">
        <v>11900.79</v>
      </c>
      <c r="L145" s="11" t="n">
        <v>11900.79</v>
      </c>
      <c r="M145" t="str">
        <f>IF(ABS(K145-L145)&lt;0.005,"OK","MISMATCH")</f>
        <v>OK</v>
      </c>
      <c r="N145" t="inlineStr"/>
      <c r="O145" t="inlineStr"/>
      <c r="P145" t="inlineStr">
        <is>
          <t>02_Bank B_Mutual_Business_Saver_Q1.pdf</t>
        </is>
      </c>
      <c r="Q145" t="n">
        <v>2</v>
      </c>
    </row>
    <row r="146">
      <c r="A146" t="inlineStr">
        <is>
          <t>T142</t>
        </is>
      </c>
      <c r="B146" s="10" t="n">
        <v>46288</v>
      </c>
      <c r="C146" t="inlineStr">
        <is>
          <t>2026-09</t>
        </is>
      </c>
      <c r="D146" t="inlineStr">
        <is>
          <t>Bank C Credit Union - Projects Account</t>
        </is>
      </c>
      <c r="E146" t="inlineStr">
        <is>
          <t>INKHAVEN PRINTWORKS</t>
        </is>
      </c>
      <c r="F146" t="inlineStr">
        <is>
          <t>Print &amp; production</t>
        </is>
      </c>
      <c r="G146" t="inlineStr">
        <is>
          <t>INKHAVEN PRINTWORKS</t>
        </is>
      </c>
      <c r="H146" s="11" t="n">
        <v>0</v>
      </c>
      <c r="I146" s="11" t="n">
        <v>1062.54</v>
      </c>
      <c r="J146" s="11">
        <f>H146-I146</f>
        <v>-1062.54</v>
      </c>
      <c r="K146" s="11" t="n">
        <v>19137.77</v>
      </c>
      <c r="L146" s="11" t="n">
        <v>19137.77</v>
      </c>
      <c r="M146" t="str">
        <f>IF(ABS(K146-L146)&lt;0.005,"OK","MISMATCH")</f>
        <v>OK</v>
      </c>
      <c r="N146" t="inlineStr"/>
      <c r="O146" t="inlineStr"/>
      <c r="P146" t="inlineStr">
        <is>
          <t>03_Bank C_CU_Projects_Account_Q1.pdf</t>
        </is>
      </c>
      <c r="Q146" t="n">
        <v>2</v>
      </c>
    </row>
    <row r="147">
      <c r="A147" t="inlineStr">
        <is>
          <t>T143</t>
        </is>
      </c>
      <c r="B147" s="10" t="n">
        <v>46289</v>
      </c>
      <c r="C147" t="inlineStr">
        <is>
          <t>2026-09</t>
        </is>
      </c>
      <c r="D147" t="inlineStr">
        <is>
          <t>Bank B - Business Saver</t>
        </is>
      </c>
      <c r="E147" t="inlineStr">
        <is>
          <t>TFR FROM BANK C PROJECTS</t>
        </is>
      </c>
      <c r="F147" t="inlineStr">
        <is>
          <t>Internal transfer</t>
        </is>
      </c>
      <c r="G147" t="inlineStr">
        <is>
          <t>TFR FROM BANK C</t>
        </is>
      </c>
      <c r="H147" s="11" t="n">
        <v>721.46</v>
      </c>
      <c r="I147" s="11" t="n">
        <v>0</v>
      </c>
      <c r="J147" s="11">
        <f>H147-I147</f>
        <v>721.46</v>
      </c>
      <c r="K147" s="11" t="n">
        <v>12622.25</v>
      </c>
      <c r="L147" s="11" t="n">
        <v>12622.25</v>
      </c>
      <c r="M147" t="str">
        <f>IF(ABS(K147-L147)&lt;0.005,"OK","MISMATCH")</f>
        <v>OK</v>
      </c>
      <c r="N147" t="inlineStr">
        <is>
          <t>T144</t>
        </is>
      </c>
      <c r="O147" t="inlineStr"/>
      <c r="P147" t="inlineStr">
        <is>
          <t>02_Bank B_Mutual_Business_Saver_Q1.pdf</t>
        </is>
      </c>
      <c r="Q147" t="n">
        <v>2</v>
      </c>
    </row>
    <row r="148">
      <c r="A148" t="inlineStr">
        <is>
          <t>T144</t>
        </is>
      </c>
      <c r="B148" s="10" t="n">
        <v>46289</v>
      </c>
      <c r="C148" t="inlineStr">
        <is>
          <t>2026-09</t>
        </is>
      </c>
      <c r="D148" t="inlineStr">
        <is>
          <t>Bank C Credit Union - Projects Account</t>
        </is>
      </c>
      <c r="E148" t="inlineStr">
        <is>
          <t>TFR TO BANK B SAVER</t>
        </is>
      </c>
      <c r="F148" t="inlineStr">
        <is>
          <t>Internal transfer</t>
        </is>
      </c>
      <c r="G148" t="inlineStr">
        <is>
          <t>TFR TO BANK B</t>
        </is>
      </c>
      <c r="H148" s="11" t="n">
        <v>0</v>
      </c>
      <c r="I148" s="11" t="n">
        <v>721.46</v>
      </c>
      <c r="J148" s="11">
        <f>H148-I148</f>
        <v>-721.46</v>
      </c>
      <c r="K148" s="11" t="n">
        <v>18416.31</v>
      </c>
      <c r="L148" s="11" t="n">
        <v>18416.31</v>
      </c>
      <c r="M148" t="str">
        <f>IF(ABS(K148-L148)&lt;0.005,"OK","MISMATCH")</f>
        <v>OK</v>
      </c>
      <c r="N148" t="inlineStr">
        <is>
          <t>T143</t>
        </is>
      </c>
      <c r="O148" t="inlineStr"/>
      <c r="P148" t="inlineStr">
        <is>
          <t>03_Bank C_CU_Projects_Account_Q1.pdf</t>
        </is>
      </c>
      <c r="Q148" t="n">
        <v>2</v>
      </c>
    </row>
    <row r="149">
      <c r="A149" t="inlineStr">
        <is>
          <t>T145</t>
        </is>
      </c>
      <c r="B149" s="10" t="n">
        <v>46290</v>
      </c>
      <c r="C149" t="inlineStr">
        <is>
          <t>2026-09</t>
        </is>
      </c>
      <c r="D149" t="inlineStr">
        <is>
          <t>Bank A - Business Everyday</t>
        </is>
      </c>
      <c r="E149" t="inlineStr">
        <is>
          <t>DIRECT CREDIT TUMBLEFORD BREWING INV FDS-1057</t>
        </is>
      </c>
      <c r="F149" t="inlineStr">
        <is>
          <t>Sales income</t>
        </is>
      </c>
      <c r="G149" t="inlineStr">
        <is>
          <t>DIRECT CREDIT</t>
        </is>
      </c>
      <c r="H149" s="11" t="n">
        <v>3327.25</v>
      </c>
      <c r="I149" s="11" t="n">
        <v>0</v>
      </c>
      <c r="J149" s="11">
        <f>H149-I149</f>
        <v>3327.25</v>
      </c>
      <c r="K149" s="11" t="n">
        <v>33591.91</v>
      </c>
      <c r="L149" s="11" t="n">
        <v>33591.91</v>
      </c>
      <c r="M149" t="str">
        <f>IF(ABS(K149-L149)&lt;0.005,"OK","MISMATCH")</f>
        <v>OK</v>
      </c>
      <c r="N149" t="inlineStr"/>
      <c r="O149" t="inlineStr"/>
      <c r="P149" t="inlineStr">
        <is>
          <t>01_Bank A_Bank_Business_Everyday_Q1.pdf</t>
        </is>
      </c>
      <c r="Q149" t="n">
        <v>3</v>
      </c>
    </row>
    <row r="150">
      <c r="A150" t="inlineStr">
        <is>
          <t>T146</t>
        </is>
      </c>
      <c r="B150" s="10" t="n">
        <v>46290</v>
      </c>
      <c r="C150" t="inlineStr">
        <is>
          <t>2026-09</t>
        </is>
      </c>
      <c r="D150" t="inlineStr">
        <is>
          <t>Bank A - Business Everyday</t>
        </is>
      </c>
      <c r="E150" t="inlineStr">
        <is>
          <t>TFR TO J VARRICK CONTRACT</t>
        </is>
      </c>
      <c r="F150" t="inlineStr">
        <is>
          <t>Contractors</t>
        </is>
      </c>
      <c r="G150" t="inlineStr">
        <is>
          <t>J VARRICK CONTRACT</t>
        </is>
      </c>
      <c r="H150" s="11" t="n">
        <v>0</v>
      </c>
      <c r="I150" s="11" t="n">
        <v>1756.68</v>
      </c>
      <c r="J150" s="11">
        <f>H150-I150</f>
        <v>-1756.68</v>
      </c>
      <c r="K150" s="11" t="n">
        <v>31835.23</v>
      </c>
      <c r="L150" s="11" t="n">
        <v>31835.23</v>
      </c>
      <c r="M150" t="str">
        <f>IF(ABS(K150-L150)&lt;0.005,"OK","MISMATCH")</f>
        <v>OK</v>
      </c>
      <c r="N150" t="inlineStr"/>
      <c r="O150" t="inlineStr"/>
      <c r="P150" t="inlineStr">
        <is>
          <t>01_Bank A_Bank_Business_Everyday_Q1.pdf</t>
        </is>
      </c>
      <c r="Q150" t="n">
        <v>3</v>
      </c>
    </row>
    <row r="151">
      <c r="A151" t="inlineStr">
        <is>
          <t>T147</t>
        </is>
      </c>
      <c r="B151" s="10" t="n">
        <v>46290</v>
      </c>
      <c r="C151" t="inlineStr">
        <is>
          <t>2026-09</t>
        </is>
      </c>
      <c r="D151" t="inlineStr">
        <is>
          <t>Bank C Credit Union - Projects Account</t>
        </is>
      </c>
      <c r="E151" t="inlineStr">
        <is>
          <t>DEPOSIT VELLACOTT OPTICS PRINT JOB</t>
        </is>
      </c>
      <c r="F151" t="inlineStr">
        <is>
          <t>Sales income</t>
        </is>
      </c>
      <c r="G151" t="inlineStr">
        <is>
          <t>PRINT JOB</t>
        </is>
      </c>
      <c r="H151" s="11" t="n">
        <v>1955.54</v>
      </c>
      <c r="I151" s="11" t="n">
        <v>0</v>
      </c>
      <c r="J151" s="11">
        <f>H151-I151</f>
        <v>1955.54</v>
      </c>
      <c r="K151" s="11" t="n">
        <v>20371.85</v>
      </c>
      <c r="L151" s="11" t="n">
        <v>20371.85</v>
      </c>
      <c r="M151" t="str">
        <f>IF(ABS(K151-L151)&lt;0.005,"OK","MISMATCH")</f>
        <v>OK</v>
      </c>
      <c r="N151" t="inlineStr"/>
      <c r="O151" t="inlineStr"/>
      <c r="P151" t="inlineStr">
        <is>
          <t>03_Bank C_CU_Projects_Account_Q1.pdf</t>
        </is>
      </c>
      <c r="Q151" t="n">
        <v>2</v>
      </c>
    </row>
    <row r="152">
      <c r="A152" t="inlineStr">
        <is>
          <t>T148</t>
        </is>
      </c>
      <c r="B152" s="10" t="n">
        <v>46291</v>
      </c>
      <c r="C152" t="inlineStr">
        <is>
          <t>2026-09</t>
        </is>
      </c>
      <c r="D152" t="inlineStr">
        <is>
          <t>Bank A - Business Everyday</t>
        </is>
      </c>
      <c r="E152" t="inlineStr">
        <is>
          <t>POS PETROLEUM PLUS 0412</t>
        </is>
      </c>
      <c r="F152" t="inlineStr">
        <is>
          <t>Travel &amp; transport</t>
        </is>
      </c>
      <c r="G152" t="inlineStr">
        <is>
          <t>PETROLEUM</t>
        </is>
      </c>
      <c r="H152" s="11" t="n">
        <v>0</v>
      </c>
      <c r="I152" s="11" t="n">
        <v>88.79000000000001</v>
      </c>
      <c r="J152" s="11">
        <f>H152-I152</f>
        <v>-88.79</v>
      </c>
      <c r="K152" s="11" t="n">
        <v>31746.44</v>
      </c>
      <c r="L152" s="11" t="n">
        <v>31746.44</v>
      </c>
      <c r="M152" t="str">
        <f>IF(ABS(K152-L152)&lt;0.005,"OK","MISMATCH")</f>
        <v>OK</v>
      </c>
      <c r="N152" t="inlineStr"/>
      <c r="O152" t="inlineStr"/>
      <c r="P152" t="inlineStr">
        <is>
          <t>01_Bank A_Bank_Business_Everyday_Q1.pdf</t>
        </is>
      </c>
      <c r="Q152" t="n">
        <v>3</v>
      </c>
    </row>
    <row r="153">
      <c r="A153" t="inlineStr">
        <is>
          <t>T149</t>
        </is>
      </c>
      <c r="B153" s="10" t="n">
        <v>46291</v>
      </c>
      <c r="C153" t="inlineStr">
        <is>
          <t>2026-09</t>
        </is>
      </c>
      <c r="D153" t="inlineStr">
        <is>
          <t>Bank A - Business Everyday</t>
        </is>
      </c>
      <c r="E153" t="inlineStr">
        <is>
          <t>TFR TO OWNER R TALLIS</t>
        </is>
      </c>
      <c r="F153" t="inlineStr">
        <is>
          <t>Owner drawings</t>
        </is>
      </c>
      <c r="G153" t="inlineStr">
        <is>
          <t>OWNER R TALLIS</t>
        </is>
      </c>
      <c r="H153" s="11" t="n">
        <v>0</v>
      </c>
      <c r="I153" s="11" t="n">
        <v>1500</v>
      </c>
      <c r="J153" s="11">
        <f>H153-I153</f>
        <v>-1500</v>
      </c>
      <c r="K153" s="11" t="n">
        <v>30246.44</v>
      </c>
      <c r="L153" s="11" t="n">
        <v>30246.44</v>
      </c>
      <c r="M153" t="str">
        <f>IF(ABS(K153-L153)&lt;0.005,"OK","MISMATCH")</f>
        <v>OK</v>
      </c>
      <c r="N153" t="inlineStr"/>
      <c r="O153" t="inlineStr"/>
      <c r="P153" t="inlineStr">
        <is>
          <t>01_Bank A_Bank_Business_Everyday_Q1.pdf</t>
        </is>
      </c>
      <c r="Q153" t="n">
        <v>3</v>
      </c>
    </row>
    <row r="154">
      <c r="A154" t="inlineStr">
        <is>
          <t>T150</t>
        </is>
      </c>
      <c r="B154" s="10" t="n">
        <v>46291</v>
      </c>
      <c r="C154" t="inlineStr">
        <is>
          <t>2026-09</t>
        </is>
      </c>
      <c r="D154" t="inlineStr">
        <is>
          <t>Bank C Credit Union - Projects Account</t>
        </is>
      </c>
      <c r="E154" t="inlineStr">
        <is>
          <t>SWIFTPARCEL COURIER</t>
        </is>
      </c>
      <c r="F154" t="inlineStr">
        <is>
          <t>Freight &amp; courier</t>
        </is>
      </c>
      <c r="G154" t="inlineStr">
        <is>
          <t>SWIFTPARCEL</t>
        </is>
      </c>
      <c r="H154" s="11" t="n">
        <v>0</v>
      </c>
      <c r="I154" s="11" t="n">
        <v>20.59</v>
      </c>
      <c r="J154" s="11">
        <f>H154-I154</f>
        <v>-20.59</v>
      </c>
      <c r="K154" s="11" t="n">
        <v>20351.26</v>
      </c>
      <c r="L154" s="11" t="n">
        <v>20351.26</v>
      </c>
      <c r="M154" t="str">
        <f>IF(ABS(K154-L154)&lt;0.005,"OK","MISMATCH")</f>
        <v>OK</v>
      </c>
      <c r="N154" t="inlineStr"/>
      <c r="O154" t="inlineStr"/>
      <c r="P154" t="inlineStr">
        <is>
          <t>03_Bank C_CU_Projects_Account_Q1.pdf</t>
        </is>
      </c>
      <c r="Q154" t="n">
        <v>2</v>
      </c>
    </row>
    <row r="155">
      <c r="A155" t="inlineStr">
        <is>
          <t>T151</t>
        </is>
      </c>
      <c r="B155" s="10" t="n">
        <v>46292</v>
      </c>
      <c r="C155" t="inlineStr">
        <is>
          <t>2026-09</t>
        </is>
      </c>
      <c r="D155" t="inlineStr">
        <is>
          <t>Bank A - Business Everyday</t>
        </is>
      </c>
      <c r="E155" t="inlineStr">
        <is>
          <t>DIRECT CREDIT VELLACOTT OPTICS INV FDS-1055</t>
        </is>
      </c>
      <c r="F155" t="inlineStr">
        <is>
          <t>Sales income</t>
        </is>
      </c>
      <c r="G155" t="inlineStr">
        <is>
          <t>DIRECT CREDIT</t>
        </is>
      </c>
      <c r="H155" s="11" t="n">
        <v>4306.96</v>
      </c>
      <c r="I155" s="11" t="n">
        <v>0</v>
      </c>
      <c r="J155" s="11">
        <f>H155-I155</f>
        <v>4306.96</v>
      </c>
      <c r="K155" s="11" t="n">
        <v>34553.4</v>
      </c>
      <c r="L155" s="11" t="n">
        <v>34553.4</v>
      </c>
      <c r="M155" t="str">
        <f>IF(ABS(K155-L155)&lt;0.005,"OK","MISMATCH")</f>
        <v>OK</v>
      </c>
      <c r="N155" t="inlineStr"/>
      <c r="O155" t="inlineStr"/>
      <c r="P155" t="inlineStr">
        <is>
          <t>01_Bank A_Bank_Business_Everyday_Q1.pdf</t>
        </is>
      </c>
      <c r="Q155" t="n">
        <v>3</v>
      </c>
    </row>
    <row r="156">
      <c r="A156" t="inlineStr">
        <is>
          <t>T152</t>
        </is>
      </c>
      <c r="B156" s="10" t="n">
        <v>46292</v>
      </c>
      <c r="C156" t="inlineStr">
        <is>
          <t>2026-09</t>
        </is>
      </c>
      <c r="D156" t="inlineStr">
        <is>
          <t>Bank A - Business Everyday</t>
        </is>
      </c>
      <c r="E156" t="inlineStr">
        <is>
          <t>POS LANTERN NOODLE BAR</t>
        </is>
      </c>
      <c r="F156" t="inlineStr">
        <is>
          <t>Meals &amp; entertainment</t>
        </is>
      </c>
      <c r="G156" t="inlineStr">
        <is>
          <t>LANTERN NOODLE</t>
        </is>
      </c>
      <c r="H156" s="11" t="n">
        <v>0</v>
      </c>
      <c r="I156" s="11" t="n">
        <v>39.69</v>
      </c>
      <c r="J156" s="11">
        <f>H156-I156</f>
        <v>-39.69</v>
      </c>
      <c r="K156" s="11" t="n">
        <v>34513.71</v>
      </c>
      <c r="L156" s="11" t="n">
        <v>34513.71</v>
      </c>
      <c r="M156" t="str">
        <f>IF(ABS(K156-L156)&lt;0.005,"OK","MISMATCH")</f>
        <v>OK</v>
      </c>
      <c r="N156" t="inlineStr"/>
      <c r="O156" t="inlineStr"/>
      <c r="P156" t="inlineStr">
        <is>
          <t>01_Bank A_Bank_Business_Everyday_Q1.pdf</t>
        </is>
      </c>
      <c r="Q156" t="n">
        <v>3</v>
      </c>
    </row>
    <row r="157">
      <c r="A157" t="inlineStr">
        <is>
          <t>T153</t>
        </is>
      </c>
      <c r="B157" s="10" t="n">
        <v>46292</v>
      </c>
      <c r="C157" t="inlineStr">
        <is>
          <t>2026-09</t>
        </is>
      </c>
      <c r="D157" t="inlineStr">
        <is>
          <t>Bank C Credit Union - Projects Account</t>
        </is>
      </c>
      <c r="E157" t="inlineStr">
        <is>
          <t>SWIFTPARCEL COURIER</t>
        </is>
      </c>
      <c r="F157" t="inlineStr">
        <is>
          <t>Freight &amp; courier</t>
        </is>
      </c>
      <c r="G157" t="inlineStr">
        <is>
          <t>SWIFTPARCEL</t>
        </is>
      </c>
      <c r="H157" s="11" t="n">
        <v>0</v>
      </c>
      <c r="I157" s="11" t="n">
        <v>55.01</v>
      </c>
      <c r="J157" s="11">
        <f>H157-I157</f>
        <v>-55.01</v>
      </c>
      <c r="K157" s="11" t="n">
        <v>20296.25</v>
      </c>
      <c r="L157" s="11" t="n">
        <v>20296.25</v>
      </c>
      <c r="M157" t="str">
        <f>IF(ABS(K157-L157)&lt;0.005,"OK","MISMATCH")</f>
        <v>OK</v>
      </c>
      <c r="N157" t="inlineStr"/>
      <c r="O157" t="inlineStr"/>
      <c r="P157" t="inlineStr">
        <is>
          <t>03_Bank C_CU_Projects_Account_Q1.pdf</t>
        </is>
      </c>
      <c r="Q157" t="n">
        <v>2</v>
      </c>
    </row>
    <row r="158">
      <c r="A158" t="inlineStr">
        <is>
          <t>T154</t>
        </is>
      </c>
      <c r="B158" s="10" t="n">
        <v>46292</v>
      </c>
      <c r="C158" t="inlineStr">
        <is>
          <t>2026-09</t>
        </is>
      </c>
      <c r="D158" t="inlineStr">
        <is>
          <t>Bank C Credit Union - Projects Account</t>
        </is>
      </c>
      <c r="E158" t="inlineStr">
        <is>
          <t>INKHAVEN PRINTWORKS</t>
        </is>
      </c>
      <c r="F158" t="inlineStr">
        <is>
          <t>Print &amp; production</t>
        </is>
      </c>
      <c r="G158" t="inlineStr">
        <is>
          <t>INKHAVEN PRINTWORKS</t>
        </is>
      </c>
      <c r="H158" s="11" t="n">
        <v>0</v>
      </c>
      <c r="I158" s="11" t="n">
        <v>368</v>
      </c>
      <c r="J158" s="11">
        <f>H158-I158</f>
        <v>-368</v>
      </c>
      <c r="K158" s="11" t="n">
        <v>19928.25</v>
      </c>
      <c r="L158" s="11" t="n">
        <v>19928.25</v>
      </c>
      <c r="M158" t="str">
        <f>IF(ABS(K158-L158)&lt;0.005,"OK","MISMATCH")</f>
        <v>OK</v>
      </c>
      <c r="N158" t="inlineStr"/>
      <c r="O158" t="inlineStr"/>
      <c r="P158" t="inlineStr">
        <is>
          <t>03_Bank C_CU_Projects_Account_Q1.pdf</t>
        </is>
      </c>
      <c r="Q158" t="n">
        <v>2</v>
      </c>
    </row>
    <row r="159">
      <c r="A159" t="inlineStr">
        <is>
          <t>T155</t>
        </is>
      </c>
      <c r="B159" s="10" t="n">
        <v>46293</v>
      </c>
      <c r="C159" t="inlineStr">
        <is>
          <t>2026-09</t>
        </is>
      </c>
      <c r="D159" t="inlineStr">
        <is>
          <t>Bank A - Business Everyday</t>
        </is>
      </c>
      <c r="E159" t="inlineStr">
        <is>
          <t>MONTHLY ACCOUNT FEE</t>
        </is>
      </c>
      <c r="F159" t="inlineStr">
        <is>
          <t>Bank fees</t>
        </is>
      </c>
      <c r="G159" t="inlineStr">
        <is>
          <t>ACCOUNT FEE</t>
        </is>
      </c>
      <c r="H159" s="11" t="n">
        <v>0</v>
      </c>
      <c r="I159" s="11" t="n">
        <v>10</v>
      </c>
      <c r="J159" s="11">
        <f>H159-I159</f>
        <v>-10</v>
      </c>
      <c r="K159" s="11" t="n">
        <v>34503.71</v>
      </c>
      <c r="L159" s="11" t="n">
        <v>34503.71</v>
      </c>
      <c r="M159" t="str">
        <f>IF(ABS(K159-L159)&lt;0.005,"OK","MISMATCH")</f>
        <v>OK</v>
      </c>
      <c r="N159" t="inlineStr"/>
      <c r="O159" t="inlineStr"/>
      <c r="P159" t="inlineStr">
        <is>
          <t>01_Bank A_Bank_Business_Everyday_Q1.pdf</t>
        </is>
      </c>
      <c r="Q159" t="n">
        <v>3</v>
      </c>
    </row>
    <row r="160">
      <c r="A160" t="inlineStr">
        <is>
          <t>T156</t>
        </is>
      </c>
      <c r="B160" s="10" t="n">
        <v>46293</v>
      </c>
      <c r="C160" t="inlineStr">
        <is>
          <t>2026-09</t>
        </is>
      </c>
      <c r="D160" t="inlineStr">
        <is>
          <t>Bank C Credit Union - Projects Account</t>
        </is>
      </c>
      <c r="E160" t="inlineStr">
        <is>
          <t>SWIFTPARCEL COURIER</t>
        </is>
      </c>
      <c r="F160" t="inlineStr">
        <is>
          <t>Freight &amp; courier</t>
        </is>
      </c>
      <c r="G160" t="inlineStr">
        <is>
          <t>SWIFTPARCEL</t>
        </is>
      </c>
      <c r="H160" s="11" t="n">
        <v>0</v>
      </c>
      <c r="I160" s="11" t="n">
        <v>57.99</v>
      </c>
      <c r="J160" s="11">
        <f>H160-I160</f>
        <v>-57.99</v>
      </c>
      <c r="K160" s="11" t="n">
        <v>19870.26</v>
      </c>
      <c r="L160" s="11" t="n">
        <v>19870.26</v>
      </c>
      <c r="M160" t="str">
        <f>IF(ABS(K160-L160)&lt;0.005,"OK","MISMATCH")</f>
        <v>OK</v>
      </c>
      <c r="N160" t="inlineStr"/>
      <c r="O160" t="inlineStr"/>
      <c r="P160" t="inlineStr">
        <is>
          <t>03_Bank C_CU_Projects_Account_Q1.pdf</t>
        </is>
      </c>
      <c r="Q160" t="n">
        <v>2</v>
      </c>
    </row>
    <row r="161">
      <c r="A161" t="inlineStr">
        <is>
          <t>T157</t>
        </is>
      </c>
      <c r="B161" s="10" t="n">
        <v>46295</v>
      </c>
      <c r="C161" t="inlineStr">
        <is>
          <t>2026-09</t>
        </is>
      </c>
      <c r="D161" t="inlineStr">
        <is>
          <t>Bank A - Business Everyday</t>
        </is>
      </c>
      <c r="E161" t="inlineStr">
        <is>
          <t>TFR TO BANK B SAVER</t>
        </is>
      </c>
      <c r="F161" t="inlineStr">
        <is>
          <t>Internal transfer</t>
        </is>
      </c>
      <c r="G161" t="inlineStr">
        <is>
          <t>TFR TO BANK B</t>
        </is>
      </c>
      <c r="H161" s="11" t="n">
        <v>0</v>
      </c>
      <c r="I161" s="11" t="n">
        <v>2500</v>
      </c>
      <c r="J161" s="11">
        <f>H161-I161</f>
        <v>-2500</v>
      </c>
      <c r="K161" s="11" t="n">
        <v>32003.71</v>
      </c>
      <c r="L161" s="11" t="n">
        <v>32003.71</v>
      </c>
      <c r="M161" t="str">
        <f>IF(ABS(K161-L161)&lt;0.005,"OK","MISMATCH")</f>
        <v>OK</v>
      </c>
      <c r="N161" t="inlineStr"/>
      <c r="O161" t="inlineStr">
        <is>
          <t>Unmatched transfer</t>
        </is>
      </c>
      <c r="P161" t="inlineStr">
        <is>
          <t>01_Bank A_Bank_Business_Everyday_Q1.pdf</t>
        </is>
      </c>
      <c r="Q161" t="n">
        <v>3</v>
      </c>
    </row>
    <row r="162">
      <c r="A162" t="inlineStr">
        <is>
          <t>T158</t>
        </is>
      </c>
      <c r="B162" s="10" t="n">
        <v>46295</v>
      </c>
      <c r="C162" t="inlineStr">
        <is>
          <t>2026-09</t>
        </is>
      </c>
      <c r="D162" t="inlineStr">
        <is>
          <t>Bank B - Business Saver</t>
        </is>
      </c>
      <c r="E162" t="inlineStr">
        <is>
          <t>INTEREST CREDIT</t>
        </is>
      </c>
      <c r="F162" t="inlineStr">
        <is>
          <t>Interest income</t>
        </is>
      </c>
      <c r="G162" t="inlineStr">
        <is>
          <t>INTEREST CREDIT</t>
        </is>
      </c>
      <c r="H162" s="11" t="n">
        <v>40.76</v>
      </c>
      <c r="I162" s="11" t="n">
        <v>0</v>
      </c>
      <c r="J162" s="11">
        <f>H162-I162</f>
        <v>40.76</v>
      </c>
      <c r="K162" s="11" t="n">
        <v>12663.01</v>
      </c>
      <c r="L162" s="11" t="n">
        <v>12663.01</v>
      </c>
      <c r="M162" t="str">
        <f>IF(ABS(K162-L162)&lt;0.005,"OK","MISMATCH")</f>
        <v>OK</v>
      </c>
      <c r="N162" t="inlineStr"/>
      <c r="O162" t="inlineStr"/>
      <c r="P162" t="inlineStr">
        <is>
          <t>02_Bank B_Mutual_Business_Saver_Q1.pdf</t>
        </is>
      </c>
      <c r="Q162" t="n">
        <v>2</v>
      </c>
    </row>
    <row r="163">
      <c r="A163" t="inlineStr">
        <is>
          <t>T159</t>
        </is>
      </c>
      <c r="B163" s="10" t="n">
        <v>46295</v>
      </c>
      <c r="C163" t="inlineStr">
        <is>
          <t>2026-09</t>
        </is>
      </c>
      <c r="D163" t="inlineStr">
        <is>
          <t>Bank C Credit Union - Projects Account</t>
        </is>
      </c>
      <c r="E163" t="inlineStr">
        <is>
          <t>ACCOUNT KEEPING FEE</t>
        </is>
      </c>
      <c r="F163" t="inlineStr">
        <is>
          <t>Bank fees</t>
        </is>
      </c>
      <c r="G163" t="inlineStr">
        <is>
          <t>ACCOUNT KEEPING FEE</t>
        </is>
      </c>
      <c r="H163" s="11" t="n">
        <v>0</v>
      </c>
      <c r="I163" s="11" t="n">
        <v>6</v>
      </c>
      <c r="J163" s="11">
        <f>H163-I163</f>
        <v>-6</v>
      </c>
      <c r="K163" s="11" t="n">
        <v>19864.26</v>
      </c>
      <c r="L163" s="11" t="n">
        <v>19864.26</v>
      </c>
      <c r="M163" t="str">
        <f>IF(ABS(K163-L163)&lt;0.005,"OK","MISMATCH")</f>
        <v>OK</v>
      </c>
      <c r="N163" t="inlineStr"/>
      <c r="O163" t="inlineStr"/>
      <c r="P163" t="inlineStr">
        <is>
          <t>03_Bank C_CU_Projects_Account_Q1.pdf</t>
        </is>
      </c>
      <c r="Q163" t="n">
        <v>2</v>
      </c>
    </row>
  </sheetData>
  <conditionalFormatting sqref="O5:O163">
    <cfRule type="expression" priority="1" dxfId="0">
      <formula>LEN(O5)&gt;0</formula>
    </cfRule>
  </conditionalFormatting>
  <conditionalFormatting sqref="F5:F163">
    <cfRule type="cellIs" priority="2" operator="equal" dxfId="1">
      <formula>"Uncategorised"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6" customWidth="1" min="5" max="5"/>
    <col width="22" customWidth="1" min="6" max="6"/>
    <col width="22" customWidth="1" min="7" max="7"/>
  </cols>
  <sheetData>
    <row r="1">
      <c r="A1" s="1" t="inlineStr">
        <is>
          <t>Monthly cash flow (all accounts, internal transfers excluded)</t>
        </is>
      </c>
    </row>
    <row r="2">
      <c r="A2" s="2" t="inlineStr">
        <is>
          <t>Sample project with placeholder data, not a real client. All banks, businesses and amounts are invented.</t>
        </is>
      </c>
    </row>
    <row r="4">
      <c r="A4" s="9" t="inlineStr">
        <is>
          <t>Month</t>
        </is>
      </c>
      <c r="B4" s="9" t="inlineStr">
        <is>
          <t>Month key</t>
        </is>
      </c>
      <c r="C4" s="9" t="inlineStr">
        <is>
          <t>Money in</t>
        </is>
      </c>
      <c r="D4" s="9" t="inlineStr">
        <is>
          <t>Money out</t>
        </is>
      </c>
      <c r="E4" s="9" t="inlineStr">
        <is>
          <t>Net cash flow</t>
        </is>
      </c>
      <c r="F4" s="9" t="inlineStr">
        <is>
          <t>Net internal transfers</t>
        </is>
      </c>
      <c r="G4" s="9" t="inlineStr">
        <is>
          <t>Change in bank balances</t>
        </is>
      </c>
    </row>
    <row r="5">
      <c r="A5" t="inlineStr">
        <is>
          <t>Jul 2026</t>
        </is>
      </c>
      <c r="B5" t="inlineStr">
        <is>
          <t>2026-07</t>
        </is>
      </c>
      <c r="C5" s="11">
        <f>SUMIFS(Transactions!$H$5:$H$163,Transactions!$C$5:$C$163,B5,Transactions!$F$5:$F$163,"&lt;&gt;Internal transfer")</f>
        <v>28256.33</v>
      </c>
      <c r="D5" s="11">
        <f>SUMIFS(Transactions!$I$5:$I$163,Transactions!$C$5:$C$163,B5,Transactions!$F$5:$F$163,"&lt;&gt;Internal transfer")</f>
        <v>26320.33</v>
      </c>
      <c r="E5" s="11">
        <f>C5-D5</f>
        <v>1936</v>
      </c>
      <c r="F5" s="11">
        <f>SUMIFS(Transactions!$J$5:$J$163,Transactions!$C$5:$C$163,B5,Transactions!$F$5:$F$163,"Internal transfer")</f>
        <v>0</v>
      </c>
      <c r="G5" s="11">
        <f>E5+F5</f>
        <v>1936</v>
      </c>
    </row>
    <row r="6">
      <c r="A6" t="inlineStr">
        <is>
          <t>Aug 2026</t>
        </is>
      </c>
      <c r="B6" t="inlineStr">
        <is>
          <t>2026-08</t>
        </is>
      </c>
      <c r="C6" s="11">
        <f>SUMIFS(Transactions!$H$5:$H$163,Transactions!$C$5:$C$163,B6,Transactions!$F$5:$F$163,"&lt;&gt;Internal transfer")</f>
        <v>21364.94</v>
      </c>
      <c r="D6" s="11">
        <f>SUMIFS(Transactions!$I$5:$I$163,Transactions!$C$5:$C$163,B6,Transactions!$F$5:$F$163,"&lt;&gt;Internal transfer")</f>
        <v>20558.36</v>
      </c>
      <c r="E6" s="11">
        <f>C6-D6</f>
        <v>806.579999999998</v>
      </c>
      <c r="F6" s="11">
        <f>SUMIFS(Transactions!$J$5:$J$163,Transactions!$C$5:$C$163,B6,Transactions!$F$5:$F$163,"Internal transfer")</f>
        <v>0</v>
      </c>
      <c r="G6" s="11">
        <f>E6+F6</f>
        <v>806.579999999998</v>
      </c>
    </row>
    <row r="7">
      <c r="A7" t="inlineStr">
        <is>
          <t>Sep 2026</t>
        </is>
      </c>
      <c r="B7" t="inlineStr">
        <is>
          <t>2026-09</t>
        </is>
      </c>
      <c r="C7" s="11">
        <f>SUMIFS(Transactions!$H$5:$H$163,Transactions!$C$5:$C$163,B7,Transactions!$F$5:$F$163,"&lt;&gt;Internal transfer")</f>
        <v>47361.76</v>
      </c>
      <c r="D7" s="11">
        <f>SUMIFS(Transactions!$I$5:$I$163,Transactions!$C$5:$C$163,B7,Transactions!$F$5:$F$163,"&lt;&gt;Internal transfer")</f>
        <v>21454.11</v>
      </c>
      <c r="E7" s="11">
        <f>C7-D7</f>
        <v>25907.65</v>
      </c>
      <c r="F7" s="11">
        <f>SUMIFS(Transactions!$J$5:$J$163,Transactions!$C$5:$C$163,B7,Transactions!$F$5:$F$163,"Internal transfer")</f>
        <v>-2500</v>
      </c>
      <c r="G7" s="11">
        <f>E7+F7</f>
        <v>23407.65</v>
      </c>
    </row>
    <row r="8">
      <c r="A8" s="12" t="inlineStr">
        <is>
          <t>Quarter total</t>
        </is>
      </c>
      <c r="B8" s="12" t="inlineStr"/>
      <c r="C8" s="13">
        <f>SUM(C5:C7)</f>
        <v>96983.03</v>
      </c>
      <c r="D8" s="13">
        <f>SUM(D5:D7)</f>
        <v>68332.8</v>
      </c>
      <c r="E8" s="13">
        <f>SUM(E5:E7)</f>
        <v>28650.23</v>
      </c>
      <c r="F8" s="13">
        <f>SUM(F5:F7)</f>
        <v>-2500</v>
      </c>
      <c r="G8" s="13">
        <f>SUM(G5:G7)</f>
        <v>26150.23</v>
      </c>
    </row>
    <row r="10">
      <c r="A10" s="7" t="inlineStr">
        <is>
          <t>By account</t>
        </is>
      </c>
    </row>
    <row r="11">
      <c r="A11" s="9" t="inlineStr">
        <is>
          <t>Account</t>
        </is>
      </c>
      <c r="B11" s="9" t="inlineStr">
        <is>
          <t>Net Jul 2026</t>
        </is>
      </c>
      <c r="C11" s="9" t="inlineStr">
        <is>
          <t>Net Aug 2026</t>
        </is>
      </c>
      <c r="D11" s="9" t="inlineStr">
        <is>
          <t>Net Sep 2026</t>
        </is>
      </c>
      <c r="E11" s="9" t="inlineStr">
        <is>
          <t>Opening (stated)</t>
        </is>
      </c>
      <c r="F11" s="9" t="inlineStr">
        <is>
          <t>Closing (stated)</t>
        </is>
      </c>
      <c r="G11" s="9" t="inlineStr">
        <is>
          <t>Movement</t>
        </is>
      </c>
    </row>
    <row r="12">
      <c r="A12" t="inlineStr">
        <is>
          <t>Bank A - Business Everyday</t>
        </is>
      </c>
      <c r="B12" s="11">
        <f>SUMIFS(Transactions!$J$5:$J$163,Transactions!$D$5:$D$163,$A12,Transactions!$C$5:$C$163,"2026-07")</f>
        <v>4398.01</v>
      </c>
      <c r="C12" s="11">
        <f>SUMIFS(Transactions!$J$5:$J$163,Transactions!$D$5:$D$163,$A12,Transactions!$C$5:$C$163,"2026-08")</f>
        <v>-6290.3</v>
      </c>
      <c r="D12" s="11">
        <f>SUMIFS(Transactions!$J$5:$J$163,Transactions!$D$5:$D$163,$A12,Transactions!$C$5:$C$163,"2026-09")</f>
        <v>15475.45</v>
      </c>
      <c r="E12" s="11">
        <f>Reconciliation!C5</f>
        <v>18420.55</v>
      </c>
      <c r="F12" s="11">
        <f>Reconciliation!G5</f>
        <v>32003.71</v>
      </c>
      <c r="G12" s="11">
        <f>F12-E12</f>
        <v>13583.16</v>
      </c>
    </row>
    <row r="13">
      <c r="A13" t="inlineStr">
        <is>
          <t>Bank B - Business Saver</t>
        </is>
      </c>
      <c r="B13" s="11">
        <f>SUMIFS(Transactions!$J$5:$J$163,Transactions!$D$5:$D$163,$A13,Transactions!$C$5:$C$163,"2026-07")</f>
        <v>-1929.36</v>
      </c>
      <c r="C13" s="11">
        <f>SUMIFS(Transactions!$J$5:$J$163,Transactions!$D$5:$D$163,$A13,Transactions!$C$5:$C$163,"2026-08")</f>
        <v>2444.24</v>
      </c>
      <c r="D13" s="11">
        <f>SUMIFS(Transactions!$J$5:$J$163,Transactions!$D$5:$D$163,$A13,Transactions!$C$5:$C$163,"2026-09")</f>
        <v>-501.87</v>
      </c>
      <c r="E13" s="11">
        <f>Reconciliation!C6</f>
        <v>12650</v>
      </c>
      <c r="F13" s="11">
        <f>Reconciliation!G6</f>
        <v>12663.01</v>
      </c>
      <c r="G13" s="11">
        <f>F13-E13</f>
        <v>13.0100000000002</v>
      </c>
    </row>
    <row r="14">
      <c r="A14" t="inlineStr">
        <is>
          <t>Bank C Credit Union - Projects Account</t>
        </is>
      </c>
      <c r="B14" s="11">
        <f>SUMIFS(Transactions!$J$5:$J$163,Transactions!$D$5:$D$163,$A14,Transactions!$C$5:$C$163,"2026-07")</f>
        <v>-532.65</v>
      </c>
      <c r="C14" s="11">
        <f>SUMIFS(Transactions!$J$5:$J$163,Transactions!$D$5:$D$163,$A14,Transactions!$C$5:$C$163,"2026-08")</f>
        <v>4652.64</v>
      </c>
      <c r="D14" s="11">
        <f>SUMIFS(Transactions!$J$5:$J$163,Transactions!$D$5:$D$163,$A14,Transactions!$C$5:$C$163,"2026-09")</f>
        <v>8434.07</v>
      </c>
      <c r="E14" s="11">
        <f>Reconciliation!C7</f>
        <v>7310.2</v>
      </c>
      <c r="F14" s="11">
        <f>Reconciliation!G7</f>
        <v>19864.26</v>
      </c>
      <c r="G14" s="11">
        <f>F14-E14</f>
        <v>12554.06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6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5" customWidth="1" min="5" max="5"/>
    <col width="13" customWidth="1" min="6" max="6"/>
    <col width="24" customWidth="1" min="8" max="8"/>
    <col width="12" customWidth="1" min="9" max="9"/>
  </cols>
  <sheetData>
    <row r="1">
      <c r="A1" s="1" t="inlineStr">
        <is>
          <t>Net amount by category and month (SUMIFS pivot, live)</t>
        </is>
      </c>
    </row>
    <row r="2">
      <c r="A2" s="2" t="inlineStr">
        <is>
          <t>Sample project with placeholder data, not a real client. All banks, businesses and amounts are invented.</t>
        </is>
      </c>
    </row>
    <row r="4">
      <c r="A4" s="9" t="inlineStr">
        <is>
          <t>Category</t>
        </is>
      </c>
      <c r="B4" s="9" t="inlineStr">
        <is>
          <t>Jul 2026</t>
        </is>
      </c>
      <c r="C4" s="9" t="inlineStr">
        <is>
          <t>Aug 2026</t>
        </is>
      </c>
      <c r="D4" s="9" t="inlineStr">
        <is>
          <t>Sep 2026</t>
        </is>
      </c>
      <c r="E4" s="9" t="inlineStr">
        <is>
          <t>Quarter</t>
        </is>
      </c>
      <c r="F4" s="9" t="inlineStr">
        <is>
          <t>Transactions</t>
        </is>
      </c>
      <c r="H4" s="8" t="inlineStr">
        <is>
          <t>Spend (chart)</t>
        </is>
      </c>
    </row>
    <row r="5" hidden="1">
      <c r="A5" t="inlineStr">
        <is>
          <t>(month key)</t>
        </is>
      </c>
      <c r="B5" t="inlineStr">
        <is>
          <t>2026-07</t>
        </is>
      </c>
      <c r="C5" t="inlineStr">
        <is>
          <t>2026-08</t>
        </is>
      </c>
      <c r="D5" t="inlineStr">
        <is>
          <t>2026-09</t>
        </is>
      </c>
      <c r="E5" t="inlineStr"/>
      <c r="F5" t="inlineStr"/>
    </row>
    <row r="6">
      <c r="A6" t="inlineStr">
        <is>
          <t>Internal transfer</t>
        </is>
      </c>
      <c r="B6" s="11">
        <f>SUMIFS(Transactions!$J$5:$J$163,Transactions!$F$5:$F$163,$A6,Transactions!$C$5:$C$163,B$5)</f>
        <v>0</v>
      </c>
      <c r="C6" s="11">
        <f>SUMIFS(Transactions!$J$5:$J$163,Transactions!$F$5:$F$163,$A6,Transactions!$C$5:$C$163,C$5)</f>
        <v>0</v>
      </c>
      <c r="D6" s="11">
        <f>SUMIFS(Transactions!$J$5:$J$163,Transactions!$F$5:$F$163,$A6,Transactions!$C$5:$C$163,D$5)</f>
        <v>-2500</v>
      </c>
      <c r="E6" s="11">
        <f>SUM(B6:D6)</f>
        <v>-2500</v>
      </c>
      <c r="F6">
        <f>COUNTIF(Transactions!$F$5:$F$163,$A6)</f>
        <v>23</v>
      </c>
      <c r="H6" t="str">
        <f>A9</f>
        <v>Rent</v>
      </c>
      <c r="I6" s="14">
        <f>-E9</f>
        <v>7350</v>
      </c>
    </row>
    <row r="7">
      <c r="A7" s="15" t="inlineStr">
        <is>
          <t>Sales income</t>
        </is>
      </c>
      <c r="B7" s="16">
        <f>SUMIFS(Transactions!$J$5:$J$163,Transactions!$F$5:$F$163,$A7,Transactions!$C$5:$C$163,B$5)</f>
        <v>28221.76</v>
      </c>
      <c r="C7" s="16">
        <f>SUMIFS(Transactions!$J$5:$J$163,Transactions!$F$5:$F$163,$A7,Transactions!$C$5:$C$163,C$5)</f>
        <v>21261.45</v>
      </c>
      <c r="D7" s="16">
        <f>SUMIFS(Transactions!$J$5:$J$163,Transactions!$F$5:$F$163,$A7,Transactions!$C$5:$C$163,D$5)</f>
        <v>47321</v>
      </c>
      <c r="E7" s="16">
        <f>SUM(B7:D7)</f>
        <v>96804.21</v>
      </c>
      <c r="F7" s="15">
        <f>COUNTIF(Transactions!$F$5:$F$163,$A7)</f>
        <v>36</v>
      </c>
      <c r="H7" t="str">
        <f>A10</f>
        <v>Wages</v>
      </c>
      <c r="I7" s="14">
        <f>-E10</f>
        <v>23096.42</v>
      </c>
    </row>
    <row r="8">
      <c r="A8" t="inlineStr">
        <is>
          <t>Interest income</t>
        </is>
      </c>
      <c r="B8" s="11">
        <f>SUMIFS(Transactions!$J$5:$J$163,Transactions!$F$5:$F$163,$A8,Transactions!$C$5:$C$163,B$5)</f>
        <v>34.57</v>
      </c>
      <c r="C8" s="11">
        <f>SUMIFS(Transactions!$J$5:$J$163,Transactions!$F$5:$F$163,$A8,Transactions!$C$5:$C$163,C$5)</f>
        <v>38.99</v>
      </c>
      <c r="D8" s="11">
        <f>SUMIFS(Transactions!$J$5:$J$163,Transactions!$F$5:$F$163,$A8,Transactions!$C$5:$C$163,D$5)</f>
        <v>40.76</v>
      </c>
      <c r="E8" s="11">
        <f>SUM(B8:D8)</f>
        <v>114.32</v>
      </c>
      <c r="F8">
        <f>COUNTIF(Transactions!$F$5:$F$163,$A8)</f>
        <v>3</v>
      </c>
      <c r="H8" t="str">
        <f>A11</f>
        <v>Superannuation</v>
      </c>
      <c r="I8" s="14">
        <f>-E11</f>
        <v>2173.55</v>
      </c>
    </row>
    <row r="9">
      <c r="A9" s="15" t="inlineStr">
        <is>
          <t>Rent</t>
        </is>
      </c>
      <c r="B9" s="16">
        <f>SUMIFS(Transactions!$J$5:$J$163,Transactions!$F$5:$F$163,$A9,Transactions!$C$5:$C$163,B$5)</f>
        <v>-2450</v>
      </c>
      <c r="C9" s="16">
        <f>SUMIFS(Transactions!$J$5:$J$163,Transactions!$F$5:$F$163,$A9,Transactions!$C$5:$C$163,C$5)</f>
        <v>-2450</v>
      </c>
      <c r="D9" s="16">
        <f>SUMIFS(Transactions!$J$5:$J$163,Transactions!$F$5:$F$163,$A9,Transactions!$C$5:$C$163,D$5)</f>
        <v>-2450</v>
      </c>
      <c r="E9" s="16">
        <f>SUM(B9:D9)</f>
        <v>-7350</v>
      </c>
      <c r="F9" s="15">
        <f>COUNTIF(Transactions!$F$5:$F$163,$A9)</f>
        <v>3</v>
      </c>
      <c r="H9" t="str">
        <f>A12</f>
        <v>Contractors</v>
      </c>
      <c r="I9" s="14">
        <f>-E12</f>
        <v>5166.59</v>
      </c>
    </row>
    <row r="10">
      <c r="A10" t="inlineStr">
        <is>
          <t>Wages</t>
        </is>
      </c>
      <c r="B10" s="11">
        <f>SUMIFS(Transactions!$J$5:$J$163,Transactions!$F$5:$F$163,$A10,Transactions!$C$5:$C$163,B$5)</f>
        <v>-7635.44</v>
      </c>
      <c r="C10" s="11">
        <f>SUMIFS(Transactions!$J$5:$J$163,Transactions!$F$5:$F$163,$A10,Transactions!$C$5:$C$163,C$5)</f>
        <v>-7803.5</v>
      </c>
      <c r="D10" s="11">
        <f>SUMIFS(Transactions!$J$5:$J$163,Transactions!$F$5:$F$163,$A10,Transactions!$C$5:$C$163,D$5)</f>
        <v>-7657.48</v>
      </c>
      <c r="E10" s="11">
        <f>SUM(B10:D10)</f>
        <v>-23096.42</v>
      </c>
      <c r="F10">
        <f>COUNTIF(Transactions!$F$5:$F$163,$A10)</f>
        <v>6</v>
      </c>
      <c r="H10" t="str">
        <f>A13</f>
        <v>Print &amp; production</v>
      </c>
      <c r="I10" s="14">
        <f>-E13</f>
        <v>13143.17</v>
      </c>
    </row>
    <row r="11">
      <c r="A11" s="15" t="inlineStr">
        <is>
          <t>Superannuation</t>
        </is>
      </c>
      <c r="B11" s="16">
        <f>SUMIFS(Transactions!$J$5:$J$163,Transactions!$F$5:$F$163,$A11,Transactions!$C$5:$C$163,B$5)</f>
        <v>-738.59</v>
      </c>
      <c r="C11" s="16">
        <f>SUMIFS(Transactions!$J$5:$J$163,Transactions!$F$5:$F$163,$A11,Transactions!$C$5:$C$163,C$5)</f>
        <v>-693.91</v>
      </c>
      <c r="D11" s="16">
        <f>SUMIFS(Transactions!$J$5:$J$163,Transactions!$F$5:$F$163,$A11,Transactions!$C$5:$C$163,D$5)</f>
        <v>-741.05</v>
      </c>
      <c r="E11" s="16">
        <f>SUM(B11:D11)</f>
        <v>-2173.55</v>
      </c>
      <c r="F11" s="15">
        <f>COUNTIF(Transactions!$F$5:$F$163,$A11)</f>
        <v>3</v>
      </c>
      <c r="H11" t="str">
        <f>A14</f>
        <v>Freight &amp; courier</v>
      </c>
      <c r="I11" s="14">
        <f>-E14</f>
        <v>319.87</v>
      </c>
    </row>
    <row r="12">
      <c r="A12" t="inlineStr">
        <is>
          <t>Contractors</t>
        </is>
      </c>
      <c r="B12" s="11">
        <f>SUMIFS(Transactions!$J$5:$J$163,Transactions!$F$5:$F$163,$A12,Transactions!$C$5:$C$163,B$5)</f>
        <v>-1924.54</v>
      </c>
      <c r="C12" s="11">
        <f>SUMIFS(Transactions!$J$5:$J$163,Transactions!$F$5:$F$163,$A12,Transactions!$C$5:$C$163,C$5)</f>
        <v>-1485.37</v>
      </c>
      <c r="D12" s="11">
        <f>SUMIFS(Transactions!$J$5:$J$163,Transactions!$F$5:$F$163,$A12,Transactions!$C$5:$C$163,D$5)</f>
        <v>-1756.68</v>
      </c>
      <c r="E12" s="11">
        <f>SUM(B12:D12)</f>
        <v>-5166.59</v>
      </c>
      <c r="F12">
        <f>COUNTIF(Transactions!$F$5:$F$163,$A12)</f>
        <v>3</v>
      </c>
      <c r="H12" t="str">
        <f>A15</f>
        <v>Software &amp; subscriptions</v>
      </c>
      <c r="I12" s="14">
        <f>-E15</f>
        <v>664.97</v>
      </c>
    </row>
    <row r="13">
      <c r="A13" s="15" t="inlineStr">
        <is>
          <t>Print &amp; production</t>
        </is>
      </c>
      <c r="B13" s="16">
        <f>SUMIFS(Transactions!$J$5:$J$163,Transactions!$F$5:$F$163,$A13,Transactions!$C$5:$C$163,B$5)</f>
        <v>-4313.66</v>
      </c>
      <c r="C13" s="16">
        <f>SUMIFS(Transactions!$J$5:$J$163,Transactions!$F$5:$F$163,$A13,Transactions!$C$5:$C$163,C$5)</f>
        <v>-4937.06</v>
      </c>
      <c r="D13" s="16">
        <f>SUMIFS(Transactions!$J$5:$J$163,Transactions!$F$5:$F$163,$A13,Transactions!$C$5:$C$163,D$5)</f>
        <v>-3892.45</v>
      </c>
      <c r="E13" s="16">
        <f>SUM(B13:D13)</f>
        <v>-13143.17</v>
      </c>
      <c r="F13" s="15">
        <f>COUNTIF(Transactions!$F$5:$F$163,$A13)</f>
        <v>17</v>
      </c>
      <c r="H13" t="str">
        <f>A16</f>
        <v>Utilities &amp; telco</v>
      </c>
      <c r="I13" s="14">
        <f>-E16</f>
        <v>1105.88</v>
      </c>
    </row>
    <row r="14">
      <c r="A14" t="inlineStr">
        <is>
          <t>Freight &amp; courier</t>
        </is>
      </c>
      <c r="B14" s="11">
        <f>SUMIFS(Transactions!$J$5:$J$163,Transactions!$F$5:$F$163,$A14,Transactions!$C$5:$C$163,B$5)</f>
        <v>-61.54</v>
      </c>
      <c r="C14" s="11">
        <f>SUMIFS(Transactions!$J$5:$J$163,Transactions!$F$5:$F$163,$A14,Transactions!$C$5:$C$163,C$5)</f>
        <v>-124.74</v>
      </c>
      <c r="D14" s="11">
        <f>SUMIFS(Transactions!$J$5:$J$163,Transactions!$F$5:$F$163,$A14,Transactions!$C$5:$C$163,D$5)</f>
        <v>-133.59</v>
      </c>
      <c r="E14" s="11">
        <f>SUM(B14:D14)</f>
        <v>-319.87</v>
      </c>
      <c r="F14">
        <f>COUNTIF(Transactions!$F$5:$F$163,$A14)</f>
        <v>7</v>
      </c>
      <c r="H14" t="str">
        <f>A17</f>
        <v>Travel &amp; transport</v>
      </c>
      <c r="I14" s="14">
        <f>-E17</f>
        <v>731.72</v>
      </c>
    </row>
    <row r="15">
      <c r="A15" s="15" t="inlineStr">
        <is>
          <t>Software &amp; subscriptions</t>
        </is>
      </c>
      <c r="B15" s="16">
        <f>SUMIFS(Transactions!$J$5:$J$163,Transactions!$F$5:$F$163,$A15,Transactions!$C$5:$C$163,B$5)</f>
        <v>-168.99</v>
      </c>
      <c r="C15" s="16">
        <f>SUMIFS(Transactions!$J$5:$J$163,Transactions!$F$5:$F$163,$A15,Transactions!$C$5:$C$163,C$5)</f>
        <v>-326.99</v>
      </c>
      <c r="D15" s="16">
        <f>SUMIFS(Transactions!$J$5:$J$163,Transactions!$F$5:$F$163,$A15,Transactions!$C$5:$C$163,D$5)</f>
        <v>-168.99</v>
      </c>
      <c r="E15" s="16">
        <f>SUM(B15:D15)</f>
        <v>-664.97</v>
      </c>
      <c r="F15" s="15">
        <f>COUNTIF(Transactions!$F$5:$F$163,$A15)</f>
        <v>11</v>
      </c>
      <c r="H15" t="str">
        <f>A18</f>
        <v>Meals &amp; entertainment</v>
      </c>
      <c r="I15" s="14">
        <f>-E18</f>
        <v>513.27</v>
      </c>
    </row>
    <row r="16">
      <c r="A16" t="inlineStr">
        <is>
          <t>Utilities &amp; telco</t>
        </is>
      </c>
      <c r="B16" s="11">
        <f>SUMIFS(Transactions!$J$5:$J$163,Transactions!$F$5:$F$163,$A16,Transactions!$C$5:$C$163,B$5)</f>
        <v>-348.27</v>
      </c>
      <c r="C16" s="11">
        <f>SUMIFS(Transactions!$J$5:$J$163,Transactions!$F$5:$F$163,$A16,Transactions!$C$5:$C$163,C$5)</f>
        <v>-378.92</v>
      </c>
      <c r="D16" s="11">
        <f>SUMIFS(Transactions!$J$5:$J$163,Transactions!$F$5:$F$163,$A16,Transactions!$C$5:$C$163,D$5)</f>
        <v>-378.69</v>
      </c>
      <c r="E16" s="11">
        <f>SUM(B16:D16)</f>
        <v>-1105.88</v>
      </c>
      <c r="F16">
        <f>COUNTIF(Transactions!$F$5:$F$163,$A16)</f>
        <v>9</v>
      </c>
      <c r="H16" t="str">
        <f>A19</f>
        <v>Office supplies</v>
      </c>
      <c r="I16" s="14">
        <f>-E19</f>
        <v>338.11</v>
      </c>
    </row>
    <row r="17">
      <c r="A17" s="15" t="inlineStr">
        <is>
          <t>Travel &amp; transport</t>
        </is>
      </c>
      <c r="B17" s="16">
        <f>SUMIFS(Transactions!$J$5:$J$163,Transactions!$F$5:$F$163,$A17,Transactions!$C$5:$C$163,B$5)</f>
        <v>-229.33</v>
      </c>
      <c r="C17" s="16">
        <f>SUMIFS(Transactions!$J$5:$J$163,Transactions!$F$5:$F$163,$A17,Transactions!$C$5:$C$163,C$5)</f>
        <v>-288.24</v>
      </c>
      <c r="D17" s="16">
        <f>SUMIFS(Transactions!$J$5:$J$163,Transactions!$F$5:$F$163,$A17,Transactions!$C$5:$C$163,D$5)</f>
        <v>-214.15</v>
      </c>
      <c r="E17" s="16">
        <f>SUM(B17:D17)</f>
        <v>-731.72</v>
      </c>
      <c r="F17" s="15">
        <f>COUNTIF(Transactions!$F$5:$F$163,$A17)</f>
        <v>11</v>
      </c>
      <c r="H17" t="str">
        <f>A20</f>
        <v>Insurance</v>
      </c>
      <c r="I17" s="14">
        <f>-E20</f>
        <v>435</v>
      </c>
    </row>
    <row r="18">
      <c r="A18" t="inlineStr">
        <is>
          <t>Meals &amp; entertainment</t>
        </is>
      </c>
      <c r="B18" s="11">
        <f>SUMIFS(Transactions!$J$5:$J$163,Transactions!$F$5:$F$163,$A18,Transactions!$C$5:$C$163,B$5)</f>
        <v>-167.84</v>
      </c>
      <c r="C18" s="11">
        <f>SUMIFS(Transactions!$J$5:$J$163,Transactions!$F$5:$F$163,$A18,Transactions!$C$5:$C$163,C$5)</f>
        <v>-207.88</v>
      </c>
      <c r="D18" s="11">
        <f>SUMIFS(Transactions!$J$5:$J$163,Transactions!$F$5:$F$163,$A18,Transactions!$C$5:$C$163,D$5)</f>
        <v>-137.55</v>
      </c>
      <c r="E18" s="11">
        <f>SUM(B18:D18)</f>
        <v>-513.27</v>
      </c>
      <c r="F18">
        <f>COUNTIF(Transactions!$F$5:$F$163,$A18)</f>
        <v>6</v>
      </c>
      <c r="H18" t="str">
        <f>A21</f>
        <v>Bank fees</v>
      </c>
      <c r="I18" s="14">
        <f>-E21</f>
        <v>51.85</v>
      </c>
    </row>
    <row r="19">
      <c r="A19" s="15" t="inlineStr">
        <is>
          <t>Office supplies</t>
        </is>
      </c>
      <c r="B19" s="16">
        <f>SUMIFS(Transactions!$J$5:$J$163,Transactions!$F$5:$F$163,$A19,Transactions!$C$5:$C$163,B$5)</f>
        <v>-171.13</v>
      </c>
      <c r="C19" s="16">
        <f>SUMIFS(Transactions!$J$5:$J$163,Transactions!$F$5:$F$163,$A19,Transactions!$C$5:$C$163,C$5)</f>
        <v>-88.35</v>
      </c>
      <c r="D19" s="16">
        <f>SUMIFS(Transactions!$J$5:$J$163,Transactions!$F$5:$F$163,$A19,Transactions!$C$5:$C$163,D$5)</f>
        <v>-78.63</v>
      </c>
      <c r="E19" s="16">
        <f>SUM(B19:D19)</f>
        <v>-338.11</v>
      </c>
      <c r="F19" s="15">
        <f>COUNTIF(Transactions!$F$5:$F$163,$A19)</f>
        <v>3</v>
      </c>
      <c r="H19" t="str">
        <f>A22</f>
        <v>Tax payments</v>
      </c>
      <c r="I19" s="14">
        <f>-E22</f>
        <v>8592</v>
      </c>
    </row>
    <row r="20">
      <c r="A20" t="inlineStr">
        <is>
          <t>Insurance</t>
        </is>
      </c>
      <c r="B20" s="11">
        <f>SUMIFS(Transactions!$J$5:$J$163,Transactions!$F$5:$F$163,$A20,Transactions!$C$5:$C$163,B$5)</f>
        <v>-145</v>
      </c>
      <c r="C20" s="11">
        <f>SUMIFS(Transactions!$J$5:$J$163,Transactions!$F$5:$F$163,$A20,Transactions!$C$5:$C$163,C$5)</f>
        <v>-145</v>
      </c>
      <c r="D20" s="11">
        <f>SUMIFS(Transactions!$J$5:$J$163,Transactions!$F$5:$F$163,$A20,Transactions!$C$5:$C$163,D$5)</f>
        <v>-145</v>
      </c>
      <c r="E20" s="11">
        <f>SUM(B20:D20)</f>
        <v>-435</v>
      </c>
      <c r="F20">
        <f>COUNTIF(Transactions!$F$5:$F$163,$A20)</f>
        <v>3</v>
      </c>
      <c r="H20" t="str">
        <f>A23</f>
        <v>Owner drawings</v>
      </c>
      <c r="I20" s="14">
        <f>-E23</f>
        <v>4500</v>
      </c>
    </row>
    <row r="21">
      <c r="A21" s="15" t="inlineStr">
        <is>
          <t>Bank fees</t>
        </is>
      </c>
      <c r="B21" s="16">
        <f>SUMIFS(Transactions!$J$5:$J$163,Transactions!$F$5:$F$163,$A21,Transactions!$C$5:$C$163,B$5)</f>
        <v>-16</v>
      </c>
      <c r="C21" s="16">
        <f>SUMIFS(Transactions!$J$5:$J$163,Transactions!$F$5:$F$163,$A21,Transactions!$C$5:$C$163,C$5)</f>
        <v>-16</v>
      </c>
      <c r="D21" s="16">
        <f>SUMIFS(Transactions!$J$5:$J$163,Transactions!$F$5:$F$163,$A21,Transactions!$C$5:$C$163,D$5)</f>
        <v>-19.85</v>
      </c>
      <c r="E21" s="16">
        <f>SUM(B21:D21)</f>
        <v>-51.85</v>
      </c>
      <c r="F21" s="15">
        <f>COUNTIF(Transactions!$F$5:$F$163,$A21)</f>
        <v>7</v>
      </c>
    </row>
    <row r="22">
      <c r="A22" t="inlineStr">
        <is>
          <t>Tax payments</t>
        </is>
      </c>
      <c r="B22" s="11">
        <f>SUMIFS(Transactions!$J$5:$J$163,Transactions!$F$5:$F$163,$A22,Transactions!$C$5:$C$163,B$5)</f>
        <v>-6412</v>
      </c>
      <c r="C22" s="11">
        <f>SUMIFS(Transactions!$J$5:$J$163,Transactions!$F$5:$F$163,$A22,Transactions!$C$5:$C$163,C$5)</f>
        <v>0</v>
      </c>
      <c r="D22" s="11">
        <f>SUMIFS(Transactions!$J$5:$J$163,Transactions!$F$5:$F$163,$A22,Transactions!$C$5:$C$163,D$5)</f>
        <v>-2180</v>
      </c>
      <c r="E22" s="11">
        <f>SUM(B22:D22)</f>
        <v>-8592</v>
      </c>
      <c r="F22">
        <f>COUNTIF(Transactions!$F$5:$F$163,$A22)</f>
        <v>2</v>
      </c>
    </row>
    <row r="23">
      <c r="A23" s="15" t="inlineStr">
        <is>
          <t>Owner drawings</t>
        </is>
      </c>
      <c r="B23" s="16">
        <f>SUMIFS(Transactions!$J$5:$J$163,Transactions!$F$5:$F$163,$A23,Transactions!$C$5:$C$163,B$5)</f>
        <v>-1500</v>
      </c>
      <c r="C23" s="16">
        <f>SUMIFS(Transactions!$J$5:$J$163,Transactions!$F$5:$F$163,$A23,Transactions!$C$5:$C$163,C$5)</f>
        <v>-1500</v>
      </c>
      <c r="D23" s="16">
        <f>SUMIFS(Transactions!$J$5:$J$163,Transactions!$F$5:$F$163,$A23,Transactions!$C$5:$C$163,D$5)</f>
        <v>-1500</v>
      </c>
      <c r="E23" s="16">
        <f>SUM(B23:D23)</f>
        <v>-4500</v>
      </c>
      <c r="F23" s="15">
        <f>COUNTIF(Transactions!$F$5:$F$163,$A23)</f>
        <v>3</v>
      </c>
    </row>
    <row r="24">
      <c r="A24" t="inlineStr">
        <is>
          <t>Uncategorised</t>
        </is>
      </c>
      <c r="B24" s="11">
        <f>SUMIFS(Transactions!$J$5:$J$163,Transactions!$F$5:$F$163,$A24,Transactions!$C$5:$C$163,B$5)</f>
        <v>-38</v>
      </c>
      <c r="C24" s="11">
        <f>SUMIFS(Transactions!$J$5:$J$163,Transactions!$F$5:$F$163,$A24,Transactions!$C$5:$C$163,C$5)</f>
        <v>-47.9</v>
      </c>
      <c r="D24" s="11">
        <f>SUMIFS(Transactions!$J$5:$J$163,Transactions!$F$5:$F$163,$A24,Transactions!$C$5:$C$163,D$5)</f>
        <v>0</v>
      </c>
      <c r="E24" s="11">
        <f>SUM(B24:D24)</f>
        <v>-85.9</v>
      </c>
      <c r="F24">
        <f>COUNTIF(Transactions!$F$5:$F$163,$A24)</f>
        <v>3</v>
      </c>
    </row>
    <row r="25">
      <c r="A25" s="12" t="inlineStr">
        <is>
          <t>Total (all categories)</t>
        </is>
      </c>
      <c r="B25" s="13">
        <f>SUM(B6:B24)</f>
        <v>1936</v>
      </c>
      <c r="C25" s="13">
        <f>SUM(C6:C24)</f>
        <v>806.580000000001</v>
      </c>
      <c r="D25" s="13">
        <f>SUM(D6:D24)</f>
        <v>23407.65</v>
      </c>
      <c r="E25" s="13">
        <f>SUM(E6:E24)</f>
        <v>26150.23</v>
      </c>
      <c r="F25" s="12">
        <f>SUM(F6:F24)</f>
        <v>159</v>
      </c>
    </row>
    <row r="26">
      <c r="A26" s="17" t="inlineStr">
        <is>
          <t>Check: pivot total = change in all bank balances</t>
        </is>
      </c>
      <c r="E26" t="str">
        <f>IF(ABS(E25-'Cash Flow'!G8)&lt;0.005,"PASS","CHECK")</f>
        <v>PASS</v>
      </c>
    </row>
  </sheetData>
  <conditionalFormatting sqref="B6:E24">
    <cfRule type="cellIs" priority="1" operator="lessThan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  <col width="16" customWidth="1" min="7" max="7"/>
    <col width="12" customWidth="1" min="8" max="8"/>
    <col width="9" customWidth="1" min="9" max="9"/>
    <col width="14" customWidth="1" min="10" max="10"/>
    <col width="46" customWidth="1" min="11" max="11"/>
  </cols>
  <sheetData>
    <row r="1">
      <c r="A1" s="1" t="inlineStr">
        <is>
          <t>Statement reconciliation: opening + credits - debits = closing</t>
        </is>
      </c>
    </row>
    <row r="2">
      <c r="A2" s="2" t="inlineStr">
        <is>
          <t>Sample project with placeholder data, not a real client. All banks, businesses and amounts are invented.</t>
        </is>
      </c>
    </row>
    <row r="4">
      <c r="A4" s="9" t="inlineStr">
        <is>
          <t>Account</t>
        </is>
      </c>
      <c r="B4" s="9" t="inlineStr">
        <is>
          <t>Pages</t>
        </is>
      </c>
      <c r="C4" s="9" t="inlineStr">
        <is>
          <t>Opening (stated)</t>
        </is>
      </c>
      <c r="D4" s="9" t="inlineStr">
        <is>
          <t>Credits (extracted)</t>
        </is>
      </c>
      <c r="E4" s="9" t="inlineStr">
        <is>
          <t>Debits (extracted)</t>
        </is>
      </c>
      <c r="F4" s="9" t="inlineStr">
        <is>
          <t>Closing (calculated)</t>
        </is>
      </c>
      <c r="G4" s="9" t="inlineStr">
        <is>
          <t>Closing (stated)</t>
        </is>
      </c>
      <c r="H4" s="9" t="inlineStr">
        <is>
          <t>Difference</t>
        </is>
      </c>
      <c r="I4" s="9" t="inlineStr">
        <is>
          <t>Status</t>
        </is>
      </c>
      <c r="J4" s="9" t="inlineStr">
        <is>
          <t>Running-balance mismatches</t>
        </is>
      </c>
      <c r="K4" s="9" t="inlineStr">
        <is>
          <t>Source file</t>
        </is>
      </c>
    </row>
    <row r="5">
      <c r="A5" t="inlineStr">
        <is>
          <t>Bank A - Business Everyday</t>
        </is>
      </c>
      <c r="B5" t="n">
        <v>3</v>
      </c>
      <c r="C5" s="11" t="n">
        <v>18420.55</v>
      </c>
      <c r="D5" s="11">
        <f>SUMIFS(Transactions!$H$5:$H$163,Transactions!$P$5:$P$163,K5)</f>
        <v>67342.92</v>
      </c>
      <c r="E5" s="11">
        <f>SUMIFS(Transactions!$I$5:$I$163,Transactions!$P$5:$P$163,K5)</f>
        <v>53759.76</v>
      </c>
      <c r="F5" s="11">
        <f>C5+D5-E5</f>
        <v>32003.71</v>
      </c>
      <c r="G5" s="11" t="n">
        <v>32003.71</v>
      </c>
      <c r="H5" s="11">
        <f>G5-F5</f>
        <v>0</v>
      </c>
      <c r="I5" t="str">
        <f>IF(ABS(H5)&lt;0.005,"PASS","CHECK")</f>
        <v>PASS</v>
      </c>
      <c r="J5">
        <f>COUNTIFS(Transactions!$P$5:$P$163,K5,Transactions!$M$5:$M$163,"MISMATCH")</f>
        <v>0</v>
      </c>
      <c r="K5" t="inlineStr">
        <is>
          <t>01_Bank A_Bank_Business_Everyday_Q1.pdf</t>
        </is>
      </c>
    </row>
    <row r="6">
      <c r="A6" t="inlineStr">
        <is>
          <t>Bank B - Business Saver</t>
        </is>
      </c>
      <c r="B6" t="n">
        <v>2</v>
      </c>
      <c r="C6" s="11" t="n">
        <v>12650</v>
      </c>
      <c r="D6" s="11">
        <f>SUMIFS(Transactions!$H$5:$H$163,Transactions!$P$5:$P$163,K6)</f>
        <v>10105.01</v>
      </c>
      <c r="E6" s="11">
        <f>SUMIFS(Transactions!$I$5:$I$163,Transactions!$P$5:$P$163,K6)</f>
        <v>10092</v>
      </c>
      <c r="F6" s="11">
        <f>C6+D6-E6</f>
        <v>12663.01</v>
      </c>
      <c r="G6" s="11" t="n">
        <v>12663.01</v>
      </c>
      <c r="H6" s="11">
        <f>G6-F6</f>
        <v>0</v>
      </c>
      <c r="I6" t="str">
        <f>IF(ABS(H6)&lt;0.005,"PASS","CHECK")</f>
        <v>PASS</v>
      </c>
      <c r="J6">
        <f>COUNTIFS(Transactions!$P$5:$P$163,K6,Transactions!$M$5:$M$163,"MISMATCH")</f>
        <v>0</v>
      </c>
      <c r="K6" t="inlineStr">
        <is>
          <t>02_Bank B_Mutual_Business_Saver_Q1.pdf</t>
        </is>
      </c>
    </row>
    <row r="7">
      <c r="A7" t="inlineStr">
        <is>
          <t>Bank C Credit Union - Projects Account</t>
        </is>
      </c>
      <c r="B7" t="n">
        <v>2</v>
      </c>
      <c r="C7" s="11" t="n">
        <v>7310.2</v>
      </c>
      <c r="D7" s="11">
        <f>SUMIFS(Transactions!$H$5:$H$163,Transactions!$P$5:$P$163,K7)</f>
        <v>38525.79</v>
      </c>
      <c r="E7" s="11">
        <f>SUMIFS(Transactions!$I$5:$I$163,Transactions!$P$5:$P$163,K7)</f>
        <v>25971.73</v>
      </c>
      <c r="F7" s="11">
        <f>C7+D7-E7</f>
        <v>19864.26</v>
      </c>
      <c r="G7" s="11" t="n">
        <v>19864.26</v>
      </c>
      <c r="H7" s="11">
        <f>G7-F7</f>
        <v>0</v>
      </c>
      <c r="I7" t="str">
        <f>IF(ABS(H7)&lt;0.005,"PASS","CHECK")</f>
        <v>PASS</v>
      </c>
      <c r="J7">
        <f>COUNTIFS(Transactions!$P$5:$P$163,K7,Transactions!$M$5:$M$163,"MISMATCH")</f>
        <v>0</v>
      </c>
      <c r="K7" t="inlineStr">
        <is>
          <t>03_Bank C_CU_Projects_Account_Q1.pdf</t>
        </is>
      </c>
    </row>
    <row r="9">
      <c r="A9" s="7" t="inlineStr">
        <is>
          <t>Statement-printed control figures</t>
        </is>
      </c>
    </row>
    <row r="10">
      <c r="A10" s="9" t="inlineStr">
        <is>
          <t>Check</t>
        </is>
      </c>
      <c r="B10" s="9" t="inlineStr">
        <is>
          <t>Account</t>
        </is>
      </c>
      <c r="C10" s="9" t="inlineStr">
        <is>
          <t>Printed on statement</t>
        </is>
      </c>
      <c r="D10" s="9" t="inlineStr">
        <is>
          <t>Extracted</t>
        </is>
      </c>
      <c r="E10" s="9" t="inlineStr">
        <is>
          <t>Result</t>
        </is>
      </c>
    </row>
    <row r="11">
      <c r="A11" t="inlineStr">
        <is>
          <t>Rows parsed from PDF vs rows on Transactions tab</t>
        </is>
      </c>
      <c r="B11" t="inlineStr">
        <is>
          <t>Bank A - Business Everyday</t>
        </is>
      </c>
      <c r="C11" t="n">
        <v>91</v>
      </c>
      <c r="D11">
        <f>COUNTIF(Transactions!$P$5:$P$163,"01_Bank A_Bank_Business_Everyday_Q1.pdf")</f>
        <v>91</v>
      </c>
      <c r="E11" t="str">
        <f>IF(ABS(C11-D11)&lt;0.005,"PASS","CHECK")</f>
        <v>PASS</v>
      </c>
    </row>
    <row r="12">
      <c r="A12" t="inlineStr">
        <is>
          <t>Count of credits</t>
        </is>
      </c>
      <c r="B12" t="inlineStr">
        <is>
          <t>Bank A - Business Everyday</t>
        </is>
      </c>
      <c r="C12" t="n">
        <v>21</v>
      </c>
      <c r="D12">
        <f>COUNTIFS(Transactions!$P$5:$P$163,"01_Bank A_Bank_Business_Everyday_Q1.pdf",Transactions!$H$5:$H$163,"&gt;0")</f>
        <v>21</v>
      </c>
      <c r="E12" t="str">
        <f>IF(ABS(C12-D12)&lt;0.005,"PASS","CHECK")</f>
        <v>PASS</v>
      </c>
    </row>
    <row r="13">
      <c r="A13" t="inlineStr">
        <is>
          <t>Count of debits</t>
        </is>
      </c>
      <c r="B13" t="inlineStr">
        <is>
          <t>Bank A - Business Everyday</t>
        </is>
      </c>
      <c r="C13" t="n">
        <v>70</v>
      </c>
      <c r="D13">
        <f>COUNTIFS(Transactions!$P$5:$P$163,"01_Bank A_Bank_Business_Everyday_Q1.pdf",Transactions!$I$5:$I$163,"&gt;0")</f>
        <v>70</v>
      </c>
      <c r="E13" t="str">
        <f>IF(ABS(C13-D13)&lt;0.005,"PASS","CHECK")</f>
        <v>PASS</v>
      </c>
    </row>
    <row r="14">
      <c r="A14" t="inlineStr">
        <is>
          <t>Total credits ($)</t>
        </is>
      </c>
      <c r="B14" t="inlineStr">
        <is>
          <t>Bank A - Business Everyday</t>
        </is>
      </c>
      <c r="C14" s="11" t="n">
        <v>67342.92</v>
      </c>
      <c r="D14" s="11">
        <f>SUMIFS(Transactions!$H$5:$H$163,Transactions!$P$5:$P$163,"01_Bank A_Bank_Business_Everyday_Q1.pdf")</f>
        <v>67342.92</v>
      </c>
      <c r="E14" t="str">
        <f>IF(ABS(C14-D14)&lt;0.005,"PASS","CHECK")</f>
        <v>PASS</v>
      </c>
    </row>
    <row r="15">
      <c r="A15" t="inlineStr">
        <is>
          <t>Total debits ($)</t>
        </is>
      </c>
      <c r="B15" t="inlineStr">
        <is>
          <t>Bank A - Business Everyday</t>
        </is>
      </c>
      <c r="C15" s="11" t="n">
        <v>53759.76</v>
      </c>
      <c r="D15" s="11">
        <f>SUMIFS(Transactions!$I$5:$I$163,Transactions!$P$5:$P$163,"01_Bank A_Bank_Business_Everyday_Q1.pdf")</f>
        <v>53759.76</v>
      </c>
      <c r="E15" t="str">
        <f>IF(ABS(C15-D15)&lt;0.005,"PASS","CHECK")</f>
        <v>PASS</v>
      </c>
    </row>
    <row r="16">
      <c r="A16" t="inlineStr">
        <is>
          <t>Page carried-forward = next page brought-forward</t>
        </is>
      </c>
      <c r="B16" t="inlineStr">
        <is>
          <t>Bank A - Business Everyday</t>
        </is>
      </c>
      <c r="C16" t="n">
        <v>2</v>
      </c>
      <c r="D16" t="n">
        <v>2</v>
      </c>
      <c r="E16" t="str">
        <f>IF(ABS(C16-D16)&lt;0.005,"PASS","CHECK")</f>
        <v>PASS</v>
      </c>
    </row>
    <row r="17">
      <c r="A17" t="inlineStr">
        <is>
          <t>Rows parsed from PDF vs rows on Transactions tab</t>
        </is>
      </c>
      <c r="B17" t="inlineStr">
        <is>
          <t>Bank B - Business Saver</t>
        </is>
      </c>
      <c r="C17" t="n">
        <v>14</v>
      </c>
      <c r="D17">
        <f>COUNTIF(Transactions!$P$5:$P$163,"02_Bank B_Mutual_Business_Saver_Q1.pdf")</f>
        <v>14</v>
      </c>
      <c r="E17" t="str">
        <f>IF(ABS(C17-D17)&lt;0.005,"PASS","CHECK")</f>
        <v>PASS</v>
      </c>
    </row>
    <row r="18">
      <c r="A18" t="inlineStr">
        <is>
          <t>Rows parsed from PDF vs rows on Transactions tab</t>
        </is>
      </c>
      <c r="B18" t="inlineStr">
        <is>
          <t>Bank C Credit Union - Projects Account</t>
        </is>
      </c>
      <c r="C18" t="n">
        <v>54</v>
      </c>
      <c r="D18">
        <f>COUNTIF(Transactions!$P$5:$P$163,"03_Bank C_CU_Projects_Account_Q1.pdf")</f>
        <v>54</v>
      </c>
      <c r="E18" t="str">
        <f>IF(ABS(C18-D18)&lt;0.005,"PASS","CHECK")</f>
        <v>PASS</v>
      </c>
    </row>
    <row r="19">
      <c r="A19" t="inlineStr">
        <is>
          <t>July withdrawals total ($)</t>
        </is>
      </c>
      <c r="B19" t="inlineStr">
        <is>
          <t>Bank C Credit Union - Projects Account</t>
        </is>
      </c>
      <c r="C19" s="11" t="n">
        <v>10329.27</v>
      </c>
      <c r="D19" s="11">
        <f>SUMIFS(Transactions!$I$5:$I$163,Transactions!$P$5:$P$163,"03_Bank C_CU_Projects_Account_Q1.pdf",Transactions!$C$5:$C$163,"2026-07")</f>
        <v>10329.27</v>
      </c>
      <c r="E19" t="str">
        <f>IF(ABS(C19-D19)&lt;0.005,"PASS","CHECK")</f>
        <v>PASS</v>
      </c>
    </row>
    <row r="20">
      <c r="A20" t="inlineStr">
        <is>
          <t>July deposits total ($)</t>
        </is>
      </c>
      <c r="B20" t="inlineStr">
        <is>
          <t>Bank C Credit Union - Projects Account</t>
        </is>
      </c>
      <c r="C20" s="11" t="n">
        <v>9796.620000000001</v>
      </c>
      <c r="D20" s="11">
        <f>SUMIFS(Transactions!$H$5:$H$163,Transactions!$P$5:$P$163,"03_Bank C_CU_Projects_Account_Q1.pdf",Transactions!$C$5:$C$163,"2026-07")</f>
        <v>9796.62</v>
      </c>
      <c r="E20" t="str">
        <f>IF(ABS(C20-D20)&lt;0.005,"PASS","CHECK")</f>
        <v>PASS</v>
      </c>
    </row>
    <row r="21">
      <c r="A21" t="inlineStr">
        <is>
          <t>August withdrawals total ($)</t>
        </is>
      </c>
      <c r="B21" t="inlineStr">
        <is>
          <t>Bank C Credit Union - Projects Account</t>
        </is>
      </c>
      <c r="C21" s="11" t="n">
        <v>6473.05</v>
      </c>
      <c r="D21" s="11">
        <f>SUMIFS(Transactions!$I$5:$I$163,Transactions!$P$5:$P$163,"03_Bank C_CU_Projects_Account_Q1.pdf",Transactions!$C$5:$C$163,"2026-08")</f>
        <v>6473.05</v>
      </c>
      <c r="E21" t="str">
        <f>IF(ABS(C21-D21)&lt;0.005,"PASS","CHECK")</f>
        <v>PASS</v>
      </c>
    </row>
    <row r="22">
      <c r="A22" t="inlineStr">
        <is>
          <t>August deposits total ($)</t>
        </is>
      </c>
      <c r="B22" t="inlineStr">
        <is>
          <t>Bank C Credit Union - Projects Account</t>
        </is>
      </c>
      <c r="C22" s="11" t="n">
        <v>11125.69</v>
      </c>
      <c r="D22" s="11">
        <f>SUMIFS(Transactions!$H$5:$H$163,Transactions!$P$5:$P$163,"03_Bank C_CU_Projects_Account_Q1.pdf",Transactions!$C$5:$C$163,"2026-08")</f>
        <v>11125.69</v>
      </c>
      <c r="E22" t="str">
        <f>IF(ABS(C22-D22)&lt;0.005,"PASS","CHECK")</f>
        <v>PASS</v>
      </c>
    </row>
    <row r="23">
      <c r="A23" t="inlineStr">
        <is>
          <t>September withdrawals total ($)</t>
        </is>
      </c>
      <c r="B23" t="inlineStr">
        <is>
          <t>Bank C Credit Union - Projects Account</t>
        </is>
      </c>
      <c r="C23" s="11" t="n">
        <v>9169.41</v>
      </c>
      <c r="D23" s="11">
        <f>SUMIFS(Transactions!$I$5:$I$163,Transactions!$P$5:$P$163,"03_Bank C_CU_Projects_Account_Q1.pdf",Transactions!$C$5:$C$163,"2026-09")</f>
        <v>9169.41</v>
      </c>
      <c r="E23" t="str">
        <f>IF(ABS(C23-D23)&lt;0.005,"PASS","CHECK")</f>
        <v>PASS</v>
      </c>
    </row>
    <row r="24">
      <c r="A24" t="inlineStr">
        <is>
          <t>September deposits total ($)</t>
        </is>
      </c>
      <c r="B24" t="inlineStr">
        <is>
          <t>Bank C Credit Union - Projects Account</t>
        </is>
      </c>
      <c r="C24" s="11" t="n">
        <v>17603.48</v>
      </c>
      <c r="D24" s="11">
        <f>SUMIFS(Transactions!$H$5:$H$163,Transactions!$P$5:$P$163,"03_Bank C_CU_Projects_Account_Q1.pdf",Transactions!$C$5:$C$163,"2026-09")</f>
        <v>17603.48</v>
      </c>
      <c r="E24" t="str">
        <f>IF(ABS(C24-D24)&lt;0.005,"PASS","CHECK")</f>
        <v>PASS</v>
      </c>
    </row>
  </sheetData>
  <conditionalFormatting sqref="I5:I7">
    <cfRule type="cellIs" priority="1" operator="equal" dxfId="3">
      <formula>"PASS"</formula>
    </cfRule>
    <cfRule type="cellIs" priority="2" operator="equal" dxfId="4">
      <formula>"CHECK"</formula>
    </cfRule>
  </conditionalFormatting>
  <conditionalFormatting sqref="E11:E24">
    <cfRule type="cellIs" priority="3" operator="equal" dxfId="3">
      <formula>"PASS"</formula>
    </cfRule>
    <cfRule type="cellIs" priority="4" operator="equal" dxfId="4">
      <formula>"CHECK"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7" customWidth="1" min="2" max="2"/>
    <col width="11" customWidth="1" min="3" max="3"/>
    <col width="34" customWidth="1" min="4" max="4"/>
    <col width="44" customWidth="1" min="5" max="5"/>
    <col width="12" customWidth="1" min="6" max="6"/>
    <col width="12" customWidth="1" min="7" max="7"/>
    <col width="20" customWidth="1" min="8" max="8"/>
    <col width="70" customWidth="1" min="9" max="9"/>
    <col width="10" customWidth="1" min="10" max="10"/>
    <col width="11" customWidth="1" min="11" max="11"/>
  </cols>
  <sheetData>
    <row r="1">
      <c r="A1" s="1" t="inlineStr">
        <is>
          <t>Exceptions to review (8)</t>
        </is>
      </c>
    </row>
    <row r="2">
      <c r="A2" s="2" t="inlineStr">
        <is>
          <t>Sample project with placeholder data, not a real client. All banks, businesses and amounts are invented.</t>
        </is>
      </c>
    </row>
    <row r="4">
      <c r="A4" s="18" t="inlineStr">
        <is>
          <t>Issue</t>
        </is>
      </c>
      <c r="B4" s="18" t="inlineStr">
        <is>
          <t>ID</t>
        </is>
      </c>
      <c r="C4" s="18" t="inlineStr">
        <is>
          <t>Date</t>
        </is>
      </c>
      <c r="D4" s="18" t="inlineStr">
        <is>
          <t>Account</t>
        </is>
      </c>
      <c r="E4" s="18" t="inlineStr">
        <is>
          <t>Description</t>
        </is>
      </c>
      <c r="F4" s="18" t="inlineStr">
        <is>
          <t>Money in</t>
        </is>
      </c>
      <c r="G4" s="18" t="inlineStr">
        <is>
          <t>Money out</t>
        </is>
      </c>
      <c r="H4" s="18" t="inlineStr">
        <is>
          <t>Category</t>
        </is>
      </c>
      <c r="I4" s="18" t="inlineStr">
        <is>
          <t>Detail</t>
        </is>
      </c>
      <c r="J4" s="18" t="inlineStr">
        <is>
          <t>Related ID</t>
        </is>
      </c>
      <c r="K4" s="18" t="inlineStr">
        <is>
          <t>Reviewed?</t>
        </is>
      </c>
    </row>
    <row r="5">
      <c r="A5" t="inlineStr">
        <is>
          <t>Unmatched transfer</t>
        </is>
      </c>
      <c r="B5" t="inlineStr">
        <is>
          <t>T157</t>
        </is>
      </c>
      <c r="C5" s="10" t="n">
        <v>46295</v>
      </c>
      <c r="D5" t="inlineStr">
        <is>
          <t>Bank A - Business Everyday</t>
        </is>
      </c>
      <c r="E5" t="inlineStr">
        <is>
          <t>TFR TO BANK B SAVER</t>
        </is>
      </c>
      <c r="F5" s="11" t="n"/>
      <c r="G5" s="11" t="n">
        <v>2500</v>
      </c>
      <c r="H5" t="inlineStr">
        <is>
          <t>Internal transfer</t>
        </is>
      </c>
      <c r="I5" t="inlineStr">
        <is>
          <t>No opposite entry found in the other statements within 3 days (may land after the period)</t>
        </is>
      </c>
      <c r="J5" t="inlineStr"/>
      <c r="K5" t="inlineStr"/>
    </row>
    <row r="6">
      <c r="A6" t="inlineStr">
        <is>
          <t>Possible duplicate</t>
        </is>
      </c>
      <c r="B6" t="inlineStr">
        <is>
          <t>T081</t>
        </is>
      </c>
      <c r="C6" s="10" t="n">
        <v>46248</v>
      </c>
      <c r="D6" t="inlineStr">
        <is>
          <t>Bank A - Business Everyday</t>
        </is>
      </c>
      <c r="E6" t="inlineStr">
        <is>
          <t>PIXELLA DESIGN SUITE</t>
        </is>
      </c>
      <c r="F6" s="11" t="n"/>
      <c r="G6" s="11" t="n">
        <v>79</v>
      </c>
      <c r="H6" t="inlineStr">
        <is>
          <t>Software &amp; subscriptions</t>
        </is>
      </c>
      <c r="I6" t="inlineStr">
        <is>
          <t>Same date, description and amount as T080</t>
        </is>
      </c>
      <c r="J6" t="inlineStr">
        <is>
          <t>T080</t>
        </is>
      </c>
      <c r="K6" t="inlineStr"/>
    </row>
    <row r="7">
      <c r="A7" t="inlineStr">
        <is>
          <t>Large transaction</t>
        </is>
      </c>
      <c r="B7" t="inlineStr">
        <is>
          <t>T050</t>
        </is>
      </c>
      <c r="C7" s="10" t="n">
        <v>46231</v>
      </c>
      <c r="D7" t="inlineStr">
        <is>
          <t>Bank B - Business Saver</t>
        </is>
      </c>
      <c r="E7" t="inlineStr">
        <is>
          <t>TAX OFFICE BPAY ACTIVITY STMT</t>
        </is>
      </c>
      <c r="F7" s="11" t="n"/>
      <c r="G7" s="11" t="n">
        <v>6412</v>
      </c>
      <c r="H7" t="inlineStr">
        <is>
          <t>Tax payments</t>
        </is>
      </c>
      <c r="I7" t="inlineStr">
        <is>
          <t>Amount is $5,000 or more (Tax payments); confirm it is expected</t>
        </is>
      </c>
      <c r="J7" t="inlineStr"/>
      <c r="K7" t="inlineStr"/>
    </row>
    <row r="8">
      <c r="A8" t="inlineStr">
        <is>
          <t>Large transaction</t>
        </is>
      </c>
      <c r="B8" t="inlineStr">
        <is>
          <t>T115</t>
        </is>
      </c>
      <c r="C8" s="10" t="n">
        <v>46273</v>
      </c>
      <c r="D8" t="inlineStr">
        <is>
          <t>Bank C Credit Union - Projects Account</t>
        </is>
      </c>
      <c r="E8" t="inlineStr">
        <is>
          <t>DEPOSIT TUMBLEFORD BREWING PRINT JOB</t>
        </is>
      </c>
      <c r="F8" s="11" t="n">
        <v>5420</v>
      </c>
      <c r="G8" s="11" t="n"/>
      <c r="H8" t="inlineStr">
        <is>
          <t>Sales income</t>
        </is>
      </c>
      <c r="I8" t="inlineStr">
        <is>
          <t>Amount is $5,000 or more (Sales income); confirm it is expected</t>
        </is>
      </c>
      <c r="J8" t="inlineStr"/>
      <c r="K8" t="inlineStr"/>
    </row>
    <row r="9">
      <c r="A9" t="inlineStr">
        <is>
          <t>Large transaction</t>
        </is>
      </c>
      <c r="B9" t="inlineStr">
        <is>
          <t>T135</t>
        </is>
      </c>
      <c r="C9" s="10" t="n">
        <v>46283</v>
      </c>
      <c r="D9" t="inlineStr">
        <is>
          <t>Bank A - Business Everyday</t>
        </is>
      </c>
      <c r="E9" t="inlineStr">
        <is>
          <t>DIRECT CREDIT KELVANE ARCHITECTS INV FDS-1059</t>
        </is>
      </c>
      <c r="F9" s="11" t="n">
        <v>9850</v>
      </c>
      <c r="G9" s="11" t="n"/>
      <c r="H9" t="inlineStr">
        <is>
          <t>Sales income</t>
        </is>
      </c>
      <c r="I9" t="inlineStr">
        <is>
          <t>Amount is $5,000 or more (Sales income); confirm it is expected</t>
        </is>
      </c>
      <c r="J9" t="inlineStr"/>
      <c r="K9" t="inlineStr"/>
    </row>
    <row r="10">
      <c r="A10" t="inlineStr">
        <is>
          <t>Uncategorised</t>
        </is>
      </c>
      <c r="B10" t="inlineStr">
        <is>
          <t>T038</t>
        </is>
      </c>
      <c r="C10" s="10" t="n">
        <v>46225</v>
      </c>
      <c r="D10" t="inlineStr">
        <is>
          <t>Bank A - Business Everyday</t>
        </is>
      </c>
      <c r="E10" t="inlineStr">
        <is>
          <t>POS 4471 MRKT STALL 22</t>
        </is>
      </c>
      <c r="F10" s="11" t="n"/>
      <c r="G10" s="11" t="n">
        <v>38</v>
      </c>
      <c r="H10" t="inlineStr">
        <is>
          <t>Uncategorised</t>
        </is>
      </c>
      <c r="I10" t="inlineStr">
        <is>
          <t>No rule matched this description; add a keyword on the Rules tab</t>
        </is>
      </c>
      <c r="J10" t="inlineStr"/>
      <c r="K10" t="inlineStr"/>
    </row>
    <row r="11">
      <c r="A11" t="inlineStr">
        <is>
          <t>Uncategorised</t>
        </is>
      </c>
      <c r="B11" t="inlineStr">
        <is>
          <t>T089</t>
        </is>
      </c>
      <c r="C11" s="10" t="n">
        <v>46253</v>
      </c>
      <c r="D11" t="inlineStr">
        <is>
          <t>Bank C Credit Union - Projects Account</t>
        </is>
      </c>
      <c r="E11" t="inlineStr">
        <is>
          <t>EFTPOS REFUND 88213</t>
        </is>
      </c>
      <c r="F11" s="11" t="n">
        <v>64.5</v>
      </c>
      <c r="G11" s="11" t="n"/>
      <c r="H11" t="inlineStr">
        <is>
          <t>Uncategorised</t>
        </is>
      </c>
      <c r="I11" t="inlineStr">
        <is>
          <t>No rule matched this description; add a keyword on the Rules tab</t>
        </is>
      </c>
      <c r="J11" t="inlineStr"/>
      <c r="K11" t="inlineStr"/>
    </row>
    <row r="12">
      <c r="A12" t="inlineStr">
        <is>
          <t>Uncategorised</t>
        </is>
      </c>
      <c r="B12" t="inlineStr">
        <is>
          <t>T092</t>
        </is>
      </c>
      <c r="C12" s="10" t="n">
        <v>46255</v>
      </c>
      <c r="D12" t="inlineStr">
        <is>
          <t>Bank A - Business Everyday</t>
        </is>
      </c>
      <c r="E12" t="inlineStr">
        <is>
          <t>DIRECT DEBIT REF 00981233</t>
        </is>
      </c>
      <c r="F12" s="11" t="n"/>
      <c r="G12" s="11" t="n">
        <v>112.4</v>
      </c>
      <c r="H12" t="inlineStr">
        <is>
          <t>Uncategorised</t>
        </is>
      </c>
      <c r="I12" t="inlineStr">
        <is>
          <t>No rule matched this description; add a keyword on the Rules tab</t>
        </is>
      </c>
      <c r="J12" t="inlineStr"/>
      <c r="K12" t="inlineStr"/>
    </row>
  </sheetData>
  <dataValidations count="1">
    <dataValidation sqref="K5:K12" showDropDown="0" showInputMessage="0" showErrorMessage="0" allowBlank="1" type="list">
      <formula1>"Yes,No,Query client"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26" customWidth="1" min="3" max="3"/>
    <col width="20" customWidth="1" min="4" max="4"/>
  </cols>
  <sheetData>
    <row r="1">
      <c r="A1" s="1" t="inlineStr">
        <is>
          <t>Categorisation rules (first match wins; edit and re-run the script)</t>
        </is>
      </c>
    </row>
    <row r="2">
      <c r="A2" s="2" t="inlineStr">
        <is>
          <t>Sample project with placeholder data, not a real client. All banks, businesses and amounts are invented.</t>
        </is>
      </c>
    </row>
    <row r="4">
      <c r="A4" s="9" t="inlineStr">
        <is>
          <t>Priority</t>
        </is>
      </c>
      <c r="B4" s="9" t="inlineStr">
        <is>
          <t>Description contains</t>
        </is>
      </c>
      <c r="C4" s="9" t="inlineStr">
        <is>
          <t>Category</t>
        </is>
      </c>
      <c r="D4" s="9" t="inlineStr">
        <is>
          <t>Transactions matched</t>
        </is>
      </c>
    </row>
    <row r="5">
      <c r="A5" t="n">
        <v>1</v>
      </c>
      <c r="B5" t="inlineStr">
        <is>
          <t>TFR TO BANK B</t>
        </is>
      </c>
      <c r="C5" t="inlineStr">
        <is>
          <t>Internal transfer</t>
        </is>
      </c>
      <c r="D5">
        <f>COUNTIF(Transactions!$G$5:$G$163,B5)</f>
        <v>9</v>
      </c>
    </row>
    <row r="6">
      <c r="A6" t="n">
        <v>2</v>
      </c>
      <c r="B6" t="inlineStr">
        <is>
          <t>TFR FROM BANK B</t>
        </is>
      </c>
      <c r="C6" t="inlineStr">
        <is>
          <t>Internal transfer</t>
        </is>
      </c>
      <c r="D6">
        <f>COUNTIF(Transactions!$G$5:$G$163,B6)</f>
        <v>1</v>
      </c>
    </row>
    <row r="7">
      <c r="A7" t="n">
        <v>3</v>
      </c>
      <c r="B7" t="inlineStr">
        <is>
          <t>TFR TO BANK A</t>
        </is>
      </c>
      <c r="C7" t="inlineStr">
        <is>
          <t>Internal transfer</t>
        </is>
      </c>
      <c r="D7">
        <f>COUNTIF(Transactions!$G$5:$G$163,B7)</f>
        <v>2</v>
      </c>
    </row>
    <row r="8">
      <c r="A8" t="n">
        <v>4</v>
      </c>
      <c r="B8" t="inlineStr">
        <is>
          <t>TFR FROM BANK A</t>
        </is>
      </c>
      <c r="C8" t="inlineStr">
        <is>
          <t>Internal transfer</t>
        </is>
      </c>
      <c r="D8">
        <f>COUNTIF(Transactions!$G$5:$G$163,B8)</f>
        <v>2</v>
      </c>
    </row>
    <row r="9">
      <c r="A9" t="n">
        <v>5</v>
      </c>
      <c r="B9" t="inlineStr">
        <is>
          <t>TFR TO BANK C</t>
        </is>
      </c>
      <c r="C9" t="inlineStr">
        <is>
          <t>Internal transfer</t>
        </is>
      </c>
      <c r="D9">
        <f>COUNTIF(Transactions!$G$5:$G$163,B9)</f>
        <v>1</v>
      </c>
    </row>
    <row r="10">
      <c r="A10" t="n">
        <v>6</v>
      </c>
      <c r="B10" t="inlineStr">
        <is>
          <t>TFR FROM BANK C</t>
        </is>
      </c>
      <c r="C10" t="inlineStr">
        <is>
          <t>Internal transfer</t>
        </is>
      </c>
      <c r="D10">
        <f>COUNTIF(Transactions!$G$5:$G$163,B10)</f>
        <v>8</v>
      </c>
    </row>
    <row r="11">
      <c r="A11" t="n">
        <v>7</v>
      </c>
      <c r="B11" t="inlineStr">
        <is>
          <t>DIRECT CREDIT</t>
        </is>
      </c>
      <c r="C11" t="inlineStr">
        <is>
          <t>Sales income</t>
        </is>
      </c>
      <c r="D11">
        <f>COUNTIF(Transactions!$G$5:$G$163,B11)</f>
        <v>19</v>
      </c>
    </row>
    <row r="12">
      <c r="A12" t="n">
        <v>8</v>
      </c>
      <c r="B12" t="inlineStr">
        <is>
          <t>PRINT JOB</t>
        </is>
      </c>
      <c r="C12" t="inlineStr">
        <is>
          <t>Sales income</t>
        </is>
      </c>
      <c r="D12">
        <f>COUNTIF(Transactions!$G$5:$G$163,B12)</f>
        <v>17</v>
      </c>
    </row>
    <row r="13">
      <c r="A13" t="n">
        <v>9</v>
      </c>
      <c r="B13" t="inlineStr">
        <is>
          <t>INTEREST CREDIT</t>
        </is>
      </c>
      <c r="C13" t="inlineStr">
        <is>
          <t>Interest income</t>
        </is>
      </c>
      <c r="D13">
        <f>COUNTIF(Transactions!$G$5:$G$163,B13)</f>
        <v>3</v>
      </c>
    </row>
    <row r="14">
      <c r="A14" t="n">
        <v>10</v>
      </c>
      <c r="B14" t="inlineStr">
        <is>
          <t>RENT</t>
        </is>
      </c>
      <c r="C14" t="inlineStr">
        <is>
          <t>Rent</t>
        </is>
      </c>
      <c r="D14">
        <f>COUNTIF(Transactions!$G$5:$G$163,B14)</f>
        <v>3</v>
      </c>
    </row>
    <row r="15">
      <c r="A15" t="n">
        <v>11</v>
      </c>
      <c r="B15" t="inlineStr">
        <is>
          <t>PAYROLL</t>
        </is>
      </c>
      <c r="C15" t="inlineStr">
        <is>
          <t>Wages</t>
        </is>
      </c>
      <c r="D15">
        <f>COUNTIF(Transactions!$G$5:$G$163,B15)</f>
        <v>6</v>
      </c>
    </row>
    <row r="16">
      <c r="A16" t="n">
        <v>12</v>
      </c>
      <c r="B16" t="inlineStr">
        <is>
          <t>SUPER CLEARING</t>
        </is>
      </c>
      <c r="C16" t="inlineStr">
        <is>
          <t>Superannuation</t>
        </is>
      </c>
      <c r="D16">
        <f>COUNTIF(Transactions!$G$5:$G$163,B16)</f>
        <v>3</v>
      </c>
    </row>
    <row r="17">
      <c r="A17" t="n">
        <v>13</v>
      </c>
      <c r="B17" t="inlineStr">
        <is>
          <t>J VARRICK CONTRACT</t>
        </is>
      </c>
      <c r="C17" t="inlineStr">
        <is>
          <t>Contractors</t>
        </is>
      </c>
      <c r="D17">
        <f>COUNTIF(Transactions!$G$5:$G$163,B17)</f>
        <v>3</v>
      </c>
    </row>
    <row r="18">
      <c r="A18" t="n">
        <v>14</v>
      </c>
      <c r="B18" t="inlineStr">
        <is>
          <t>INKHAVEN PRINTWORKS</t>
        </is>
      </c>
      <c r="C18" t="inlineStr">
        <is>
          <t>Print &amp; production</t>
        </is>
      </c>
      <c r="D18">
        <f>COUNTIF(Transactions!$G$5:$G$163,B18)</f>
        <v>11</v>
      </c>
    </row>
    <row r="19">
      <c r="A19" t="n">
        <v>15</v>
      </c>
      <c r="B19" t="inlineStr">
        <is>
          <t>FOLIOCRAFT</t>
        </is>
      </c>
      <c r="C19" t="inlineStr">
        <is>
          <t>Print &amp; production</t>
        </is>
      </c>
      <c r="D19">
        <f>COUNTIF(Transactions!$G$5:$G$163,B19)</f>
        <v>6</v>
      </c>
    </row>
    <row r="20">
      <c r="A20" t="n">
        <v>16</v>
      </c>
      <c r="B20" t="inlineStr">
        <is>
          <t>SWIFTPARCEL</t>
        </is>
      </c>
      <c r="C20" t="inlineStr">
        <is>
          <t>Freight &amp; courier</t>
        </is>
      </c>
      <c r="D20">
        <f>COUNTIF(Transactions!$G$5:$G$163,B20)</f>
        <v>7</v>
      </c>
    </row>
    <row r="21">
      <c r="A21" t="n">
        <v>17</v>
      </c>
      <c r="B21" t="inlineStr">
        <is>
          <t>PIXELLA</t>
        </is>
      </c>
      <c r="C21" t="inlineStr">
        <is>
          <t>Software &amp; subscriptions</t>
        </is>
      </c>
      <c r="D21">
        <f>COUNTIF(Transactions!$G$5:$G$163,B21)</f>
        <v>5</v>
      </c>
    </row>
    <row r="22">
      <c r="A22" t="n">
        <v>18</v>
      </c>
      <c r="B22" t="inlineStr">
        <is>
          <t>CLOUDVAULT</t>
        </is>
      </c>
      <c r="C22" t="inlineStr">
        <is>
          <t>Software &amp; subscriptions</t>
        </is>
      </c>
      <c r="D22">
        <f>COUNTIF(Transactions!$G$5:$G$163,B22)</f>
        <v>3</v>
      </c>
    </row>
    <row r="23">
      <c r="A23" t="n">
        <v>19</v>
      </c>
      <c r="B23" t="inlineStr">
        <is>
          <t>INKWELL ACCOUNTING</t>
        </is>
      </c>
      <c r="C23" t="inlineStr">
        <is>
          <t>Software &amp; subscriptions</t>
        </is>
      </c>
      <c r="D23">
        <f>COUNTIF(Transactions!$G$5:$G$163,B23)</f>
        <v>3</v>
      </c>
    </row>
    <row r="24">
      <c r="A24" t="n">
        <v>20</v>
      </c>
      <c r="B24" t="inlineStr">
        <is>
          <t>VOLTARA</t>
        </is>
      </c>
      <c r="C24" t="inlineStr">
        <is>
          <t>Utilities &amp; telco</t>
        </is>
      </c>
      <c r="D24">
        <f>COUNTIF(Transactions!$G$5:$G$163,B24)</f>
        <v>3</v>
      </c>
    </row>
    <row r="25">
      <c r="A25" t="n">
        <v>21</v>
      </c>
      <c r="B25" t="inlineStr">
        <is>
          <t>NORTHSTREAM</t>
        </is>
      </c>
      <c r="C25" t="inlineStr">
        <is>
          <t>Utilities &amp; telco</t>
        </is>
      </c>
      <c r="D25">
        <f>COUNTIF(Transactions!$G$5:$G$163,B25)</f>
        <v>3</v>
      </c>
    </row>
    <row r="26">
      <c r="A26" t="n">
        <v>22</v>
      </c>
      <c r="B26" t="inlineStr">
        <is>
          <t>KESTREL MOBILE</t>
        </is>
      </c>
      <c r="C26" t="inlineStr">
        <is>
          <t>Utilities &amp; telco</t>
        </is>
      </c>
      <c r="D26">
        <f>COUNTIF(Transactions!$G$5:$G$163,B26)</f>
        <v>3</v>
      </c>
    </row>
    <row r="27">
      <c r="A27" t="n">
        <v>23</v>
      </c>
      <c r="B27" t="inlineStr">
        <is>
          <t>PETROLEUM</t>
        </is>
      </c>
      <c r="C27" t="inlineStr">
        <is>
          <t>Travel &amp; transport</t>
        </is>
      </c>
      <c r="D27">
        <f>COUNTIF(Transactions!$G$5:$G$163,B27)</f>
        <v>8</v>
      </c>
    </row>
    <row r="28">
      <c r="A28" t="n">
        <v>24</v>
      </c>
      <c r="B28" t="inlineStr">
        <is>
          <t>RIDEWAY</t>
        </is>
      </c>
      <c r="C28" t="inlineStr">
        <is>
          <t>Travel &amp; transport</t>
        </is>
      </c>
      <c r="D28">
        <f>COUNTIF(Transactions!$G$5:$G$163,B28)</f>
        <v>3</v>
      </c>
    </row>
    <row r="29">
      <c r="A29" t="n">
        <v>25</v>
      </c>
      <c r="B29" t="inlineStr">
        <is>
          <t>LANTERN NOODLE</t>
        </is>
      </c>
      <c r="C29" t="inlineStr">
        <is>
          <t>Meals &amp; entertainment</t>
        </is>
      </c>
      <c r="D29">
        <f>COUNTIF(Transactions!$G$5:$G$163,B29)</f>
        <v>6</v>
      </c>
    </row>
    <row r="30">
      <c r="A30" t="n">
        <v>26</v>
      </c>
      <c r="B30" t="inlineStr">
        <is>
          <t>PAPERFOLD</t>
        </is>
      </c>
      <c r="C30" t="inlineStr">
        <is>
          <t>Office supplies</t>
        </is>
      </c>
      <c r="D30">
        <f>COUNTIF(Transactions!$G$5:$G$163,B30)</f>
        <v>3</v>
      </c>
    </row>
    <row r="31">
      <c r="A31" t="n">
        <v>27</v>
      </c>
      <c r="B31" t="inlineStr">
        <is>
          <t>SHIELDWELL</t>
        </is>
      </c>
      <c r="C31" t="inlineStr">
        <is>
          <t>Insurance</t>
        </is>
      </c>
      <c r="D31">
        <f>COUNTIF(Transactions!$G$5:$G$163,B31)</f>
        <v>3</v>
      </c>
    </row>
    <row r="32">
      <c r="A32" t="n">
        <v>28</v>
      </c>
      <c r="B32" t="inlineStr">
        <is>
          <t>ACCOUNT FEE</t>
        </is>
      </c>
      <c r="C32" t="inlineStr">
        <is>
          <t>Bank fees</t>
        </is>
      </c>
      <c r="D32">
        <f>COUNTIF(Transactions!$G$5:$G$163,B32)</f>
        <v>3</v>
      </c>
    </row>
    <row r="33">
      <c r="A33" t="n">
        <v>29</v>
      </c>
      <c r="B33" t="inlineStr">
        <is>
          <t>ACCOUNT KEEPING FEE</t>
        </is>
      </c>
      <c r="C33" t="inlineStr">
        <is>
          <t>Bank fees</t>
        </is>
      </c>
      <c r="D33">
        <f>COUNTIF(Transactions!$G$5:$G$163,B33)</f>
        <v>3</v>
      </c>
    </row>
    <row r="34">
      <c r="A34" t="n">
        <v>30</v>
      </c>
      <c r="B34" t="inlineStr">
        <is>
          <t>INTL TXN FEE</t>
        </is>
      </c>
      <c r="C34" t="inlineStr">
        <is>
          <t>Bank fees</t>
        </is>
      </c>
      <c r="D34">
        <f>COUNTIF(Transactions!$G$5:$G$163,B34)</f>
        <v>1</v>
      </c>
    </row>
    <row r="35">
      <c r="A35" t="n">
        <v>31</v>
      </c>
      <c r="B35" t="inlineStr">
        <is>
          <t>TAX OFFICE BPAY</t>
        </is>
      </c>
      <c r="C35" t="inlineStr">
        <is>
          <t>Tax payments</t>
        </is>
      </c>
      <c r="D35">
        <f>COUNTIF(Transactions!$G$5:$G$163,B35)</f>
        <v>2</v>
      </c>
    </row>
    <row r="36">
      <c r="A36" t="n">
        <v>32</v>
      </c>
      <c r="B36" t="inlineStr">
        <is>
          <t>OWNER R TALLIS</t>
        </is>
      </c>
      <c r="C36" t="inlineStr">
        <is>
          <t>Owner drawings</t>
        </is>
      </c>
      <c r="D36">
        <f>COUNTIF(Transactions!$G$5:$G$163,B36)</f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2026-10-27T01:21:03Z</dcterms:created>
  <dcterms:modified xmlns:dcterms="http://purl.org/dc/terms/" xmlns:xsi="http://www.w3.org/2001/XMLSchema-instance" xsi:type="dcterms:W3CDTF">2026-10-27T01:21:03Z</dcterms:modified>
</cp:coreProperties>
</file>