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shboard" sheetId="1" state="visible" r:id="rId1"/>
    <sheet xmlns:r="http://schemas.openxmlformats.org/officeDocument/2006/relationships" name="How to update" sheetId="2" state="visible" r:id="rId2"/>
    <sheet xmlns:r="http://schemas.openxmlformats.org/officeDocument/2006/relationships" name="Data" sheetId="3" state="visible" r:id="rId3"/>
    <sheet xmlns:r="http://schemas.openxmlformats.org/officeDocument/2006/relationships" name="Calc" sheetId="4" state="visible" r:id="rId4"/>
    <sheet xmlns:r="http://schemas.openxmlformats.org/officeDocument/2006/relationships" name="Lists" sheetId="5" state="visible" r:id="rId5"/>
  </sheets>
  <definedNames>
    <definedName name="_xlnm.Print_Area" localSheetId="0">'Dashboard'!$A$1:$X$41</definedName>
  </definedNames>
  <calcPr calcId="124519" fullCalcOnLoad="1"/>
</workbook>
</file>

<file path=xl/styles.xml><?xml version="1.0" encoding="utf-8"?>
<styleSheet xmlns="http://schemas.openxmlformats.org/spreadsheetml/2006/main">
  <numFmts count="6">
    <numFmt numFmtId="164" formatCode="yyyy-mm-dd"/>
    <numFmt numFmtId="165" formatCode="dd/mm/yyyy"/>
    <numFmt numFmtId="166" formatCode="mmm yyyy"/>
    <numFmt numFmtId="167" formatCode="0.0%"/>
    <numFmt numFmtId="168" formatCode="&quot;$&quot;#,##0"/>
    <numFmt numFmtId="169" formatCode="+0.0%;-0.0%"/>
  </numFmts>
  <fonts count="14">
    <font>
      <name val="Calibri"/>
      <family val="2"/>
      <color theme="1"/>
      <sz val="11"/>
      <scheme val="minor"/>
    </font>
    <font>
      <name val="Calibri"/>
      <b val="1"/>
      <color rgb="00FFFFFF"/>
    </font>
    <font>
      <name val="Calibri"/>
      <b val="1"/>
      <color rgb="0017324D"/>
      <sz val="12"/>
    </font>
    <font>
      <name val="Calibri"/>
      <b val="1"/>
      <color rgb="00FFFFFF"/>
      <sz val="18"/>
    </font>
    <font>
      <name val="Calibri"/>
      <i val="1"/>
      <color rgb="00C9D9E8"/>
      <sz val="9"/>
    </font>
    <font>
      <name val="Calibri"/>
      <b val="1"/>
      <color rgb="0017324D"/>
    </font>
    <font>
      <name val="Calibri"/>
      <b val="1"/>
      <sz val="11"/>
    </font>
    <font>
      <name val="Calibri"/>
      <i val="1"/>
      <color rgb="00666666"/>
      <sz val="9"/>
    </font>
    <font>
      <name val="Calibri"/>
      <b val="1"/>
      <color rgb="0051677A"/>
      <sz val="9"/>
    </font>
    <font>
      <name val="Calibri"/>
      <b val="1"/>
      <color rgb="0017324D"/>
      <sz val="20"/>
    </font>
    <font>
      <name val="Calibri"/>
      <color rgb="0051677A"/>
      <sz val="9"/>
    </font>
    <font>
      <name val="Calibri"/>
      <b val="1"/>
      <color rgb="0017324D"/>
      <sz val="16"/>
    </font>
    <font>
      <name val="Calibri"/>
      <b val="1"/>
      <color rgb="001F7A8C"/>
      <sz val="11"/>
    </font>
    <font>
      <name val="Calibri"/>
      <b val="1"/>
    </font>
  </fonts>
  <fills count="5">
    <fill>
      <patternFill/>
    </fill>
    <fill>
      <patternFill patternType="gray125"/>
    </fill>
    <fill>
      <patternFill patternType="solid">
        <fgColor rgb="0017324D"/>
      </patternFill>
    </fill>
    <fill>
      <patternFill patternType="solid">
        <fgColor rgb="00FFF4D6"/>
      </patternFill>
    </fill>
    <fill>
      <patternFill patternType="solid">
        <fgColor rgb="00EEF3F7"/>
      </patternFill>
    </fill>
  </fills>
  <borders count="3">
    <border>
      <left/>
      <right/>
      <top/>
      <bottom/>
      <diagonal/>
    </border>
    <border>
      <left style="medium">
        <color rgb="00E0A800"/>
      </left>
      <right style="medium">
        <color rgb="00E0A800"/>
      </right>
      <top style="medium">
        <color rgb="00E0A800"/>
      </top>
      <bottom style="medium">
        <color rgb="00E0A800"/>
      </bottom>
    </border>
    <border>
      <top style="thick">
        <color rgb="001F7A8C"/>
      </top>
    </border>
  </borders>
  <cellStyleXfs count="1">
    <xf numFmtId="0" fontId="0" fillId="0" borderId="0"/>
  </cellStyleXfs>
  <cellXfs count="29">
    <xf numFmtId="0" fontId="0" fillId="0" borderId="0" pivotButton="0" quotePrefix="0" xfId="0"/>
    <xf numFmtId="0" fontId="0" fillId="2" borderId="0" pivotButton="0" quotePrefix="0" xfId="0"/>
    <xf numFmtId="0" fontId="3" fillId="2" borderId="0" pivotButton="0" quotePrefix="0" xfId="0"/>
    <xf numFmtId="0" fontId="4" fillId="2" borderId="0" pivotButton="0" quotePrefix="0" xfId="0"/>
    <xf numFmtId="0" fontId="5" fillId="0" borderId="0" applyAlignment="1" pivotButton="0" quotePrefix="0" xfId="0">
      <alignment horizontal="right"/>
    </xf>
    <xf numFmtId="0" fontId="6" fillId="3" borderId="1" pivotButton="0" quotePrefix="0" xfId="0"/>
    <xf numFmtId="0" fontId="7" fillId="0" borderId="0" pivotButton="0" quotePrefix="0" xfId="0"/>
    <xf numFmtId="0" fontId="8" fillId="4" borderId="2" applyAlignment="1" pivotButton="0" quotePrefix="0" xfId="0">
      <alignment horizontal="left" vertical="center" indent="1"/>
    </xf>
    <xf numFmtId="0" fontId="0" fillId="4" borderId="2" pivotButton="0" quotePrefix="0" xfId="0"/>
    <xf numFmtId="168" fontId="9" fillId="4" borderId="0" applyAlignment="1" pivotButton="0" quotePrefix="0" xfId="0">
      <alignment horizontal="left" vertical="center" indent="1"/>
    </xf>
    <xf numFmtId="0" fontId="0" fillId="4" borderId="0" pivotButton="0" quotePrefix="0" xfId="0"/>
    <xf numFmtId="167" fontId="9" fillId="4" borderId="0" applyAlignment="1" pivotButton="0" quotePrefix="0" xfId="0">
      <alignment horizontal="left" vertical="center" indent="1"/>
    </xf>
    <xf numFmtId="3" fontId="9" fillId="4" borderId="0" applyAlignment="1" pivotButton="0" quotePrefix="0" xfId="0">
      <alignment horizontal="left" vertical="center" indent="1"/>
    </xf>
    <xf numFmtId="169" fontId="9" fillId="4" borderId="0" applyAlignment="1" pivotButton="0" quotePrefix="0" xfId="0">
      <alignment horizontal="left" vertical="center" indent="1"/>
    </xf>
    <xf numFmtId="0" fontId="10" fillId="4" borderId="0" applyAlignment="1" pivotButton="0" quotePrefix="0" xfId="0">
      <alignment horizontal="left" vertical="center" indent="1"/>
    </xf>
    <xf numFmtId="0" fontId="2" fillId="0" borderId="0" pivotButton="0" quotePrefix="0" xfId="0"/>
    <xf numFmtId="0" fontId="1" fillId="2" borderId="0" pivotButton="0" quotePrefix="0" xfId="0"/>
    <xf numFmtId="168" fontId="0" fillId="0" borderId="0" pivotButton="0" quotePrefix="0" xfId="0"/>
    <xf numFmtId="167" fontId="0" fillId="0" borderId="0" pivotButton="0" quotePrefix="0" xfId="0"/>
    <xf numFmtId="168" fontId="0" fillId="4" borderId="0" pivotButton="0" quotePrefix="0" xfId="0"/>
    <xf numFmtId="167" fontId="0" fillId="4" borderId="0" pivotButton="0" quotePrefix="0" xfId="0"/>
    <xf numFmtId="0" fontId="11" fillId="0" borderId="0" pivotButton="0" quotePrefix="0" xfId="0"/>
    <xf numFmtId="0" fontId="12" fillId="0" borderId="0" pivotButton="0" quotePrefix="0" xfId="0"/>
    <xf numFmtId="0" fontId="0" fillId="0" borderId="0" applyAlignment="1" pivotButton="0" quotePrefix="0" xfId="0">
      <alignment vertical="top" wrapText="1"/>
    </xf>
    <xf numFmtId="165" fontId="0" fillId="0" borderId="0" pivotButton="0" quotePrefix="0" xfId="0"/>
    <xf numFmtId="166" fontId="0" fillId="0" borderId="0" pivotButton="0" quotePrefix="0" xfId="0"/>
    <xf numFmtId="4" fontId="0" fillId="0" borderId="0" pivotButton="0" quotePrefix="0" xfId="0"/>
    <xf numFmtId="0" fontId="13" fillId="0" borderId="0" pivotButton="0" quotePrefix="0" xfId="0"/>
    <xf numFmtId="3" fontId="0" fillId="0" borderId="0" pivotButton="0" quotePrefix="0" xfId="0"/>
  </cellXfs>
  <cellStyles count="1">
    <cellStyle name="Normal" xfId="0" builtinId="0" hidden="0"/>
  </cellStyles>
  <dxfs count="1">
    <dxf>
      <font>
        <name val="Calibri"/>
        <b val="1"/>
        <color rgb="00C000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Monthly revenue vs target</a:t>
            </a:r>
          </a:p>
        </rich>
      </tx>
    </title>
    <plotArea>
      <barChart>
        <barDir val="col"/>
        <grouping val="clustered"/>
        <ser>
          <idx val="0"/>
          <order val="0"/>
          <tx>
            <strRef>
              <f>'Calc'!C3</f>
            </strRef>
          </tx>
          <spPr>
            <a:solidFill xmlns:a="http://schemas.openxmlformats.org/drawingml/2006/main">
              <a:srgbClr val="1F7A8C"/>
            </a:solidFill>
            <a:ln xmlns:a="http://schemas.openxmlformats.org/drawingml/2006/main">
              <a:prstDash val="solid"/>
            </a:ln>
          </spPr>
          <cat>
            <numRef>
              <f>'Calc'!$B$4:$B$15</f>
            </numRef>
          </cat>
          <val>
            <numRef>
              <f>'Calc'!$C$4:$C$15</f>
            </numRef>
          </val>
        </ser>
        <gapWidth val="150"/>
        <axId val="10"/>
        <axId val="100"/>
      </barChart>
      <lineChart>
        <grouping val="standard"/>
        <ser>
          <idx val="1"/>
          <order val="1"/>
          <tx>
            <strRef>
              <f>'Calc'!G3</f>
            </strRef>
          </tx>
          <spPr>
            <a:ln xmlns:a="http://schemas.openxmlformats.org/drawingml/2006/main" w="28000">
              <a:solidFill>
                <a:srgbClr val="E07B39"/>
              </a:solidFill>
              <a:prstDash val="solid"/>
            </a:ln>
          </spPr>
          <marker>
            <symbol val="none"/>
            <spPr>
              <a:ln xmlns:a="http://schemas.openxmlformats.org/drawingml/2006/main">
                <a:prstDash val="solid"/>
              </a:ln>
            </spPr>
          </marker>
          <val>
            <numRef>
              <f>'Calc'!$G$4:$G$15</f>
            </numRef>
          </val>
          <smooth val="0"/>
        </ser>
        <axId val="10"/>
        <axId val="100"/>
      </lineChart>
      <catAx>
        <axId val="10"/>
        <scaling>
          <orientation val="minMax"/>
        </scaling>
        <delete val="0"/>
        <axPos val="l"/>
        <majorTickMark val="none"/>
        <minorTickMark val="none"/>
        <crossAx val="100"/>
        <lblOffset val="100"/>
      </catAx>
      <valAx>
        <axId val="100"/>
        <scaling>
          <orientation val="minMax"/>
        </scaling>
        <delete val="0"/>
        <axPos val="l"/>
        <numFmt formatCode="&quot;$&quot;#,##0,&quot;k&quot;" sourceLinked="0"/>
        <majorTickMark val="none"/>
        <minorTickMark val="none"/>
        <crossAx val="10"/>
      </valAx>
    </plotArea>
    <legend>
      <legendPos val="b"/>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Gross margin % by month</a:t>
            </a:r>
          </a:p>
        </rich>
      </tx>
    </title>
    <plotArea>
      <lineChart>
        <grouping val="standard"/>
        <ser>
          <idx val="0"/>
          <order val="0"/>
          <tx>
            <strRef>
              <f>'Calc'!E3</f>
            </strRef>
          </tx>
          <spPr>
            <a:ln xmlns:a="http://schemas.openxmlformats.org/drawingml/2006/main" w="28000">
              <a:solidFill>
                <a:srgbClr val="17324D"/>
              </a:solidFill>
              <a:prstDash val="solid"/>
            </a:ln>
          </spPr>
          <marker>
            <symbol val="none"/>
            <spPr>
              <a:ln xmlns:a="http://schemas.openxmlformats.org/drawingml/2006/main">
                <a:prstDash val="solid"/>
              </a:ln>
            </spPr>
          </marker>
          <cat>
            <numRef>
              <f>'Calc'!$B$4:$B$15</f>
            </numRef>
          </cat>
          <val>
            <numRef>
              <f>'Calc'!$E$4:$E$15</f>
            </numRef>
          </val>
          <smooth val="0"/>
        </ser>
        <axId val="10"/>
        <axId val="100"/>
      </lineChart>
      <catAx>
        <axId val="10"/>
        <scaling>
          <orientation val="minMax"/>
        </scaling>
        <delete val="0"/>
        <axPos val="l"/>
        <majorTickMark val="none"/>
        <minorTickMark val="none"/>
        <crossAx val="100"/>
        <lblOffset val="100"/>
      </catAx>
      <valAx>
        <axId val="100"/>
        <scaling>
          <orientation val="minMax"/>
          <max val="0.4"/>
          <min val="0.25"/>
        </scaling>
        <delete val="0"/>
        <axPos val="l"/>
        <majorGridlines/>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Revenue by category</a:t>
            </a:r>
          </a:p>
        </rich>
      </tx>
    </title>
    <plotArea>
      <barChart>
        <barDir val="bar"/>
        <grouping val="clustered"/>
        <ser>
          <idx val="0"/>
          <order val="0"/>
          <tx>
            <strRef>
              <f>'Calc'!B20</f>
            </strRef>
          </tx>
          <spPr>
            <a:solidFill xmlns:a="http://schemas.openxmlformats.org/drawingml/2006/main">
              <a:srgbClr val="3C8D5A"/>
            </a:solidFill>
            <a:ln xmlns:a="http://schemas.openxmlformats.org/drawingml/2006/main">
              <a:prstDash val="solid"/>
            </a:ln>
          </spPr>
          <cat>
            <numRef>
              <f>'Calc'!$A$21:$A$25</f>
            </numRef>
          </cat>
          <val>
            <numRef>
              <f>'Calc'!$B$21:$B$25</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numFmt formatCode="&quot;$&quot;#,##0,&quot;k&quot;" sourceLinked="0"/>
        <majorTickMark val="none"/>
        <minorTickMark val="none"/>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Revenue by customer type</a:t>
            </a:r>
          </a:p>
        </rich>
      </tx>
    </title>
    <plotArea>
      <doughnutChart>
        <varyColors val="1"/>
        <ser>
          <idx val="0"/>
          <order val="0"/>
          <tx>
            <strRef>
              <f>'Calc'!B27</f>
            </strRef>
          </tx>
          <spPr>
            <a:ln xmlns:a="http://schemas.openxmlformats.org/drawingml/2006/main">
              <a:prstDash val="solid"/>
            </a:ln>
          </spPr>
          <cat>
            <numRef>
              <f>'Calc'!$A$28:$A$31</f>
            </numRef>
          </cat>
          <val>
            <numRef>
              <f>'Calc'!$B$28:$B$31</f>
            </numRef>
          </val>
        </ser>
        <dLbls>
          <showVal val="0"/>
          <showCatName val="0"/>
          <showSerName val="0"/>
          <showPercent val="1"/>
          <showLeaderLines val="0"/>
        </dLbls>
        <firstSliceAng val="0"/>
        <holeSize val="55"/>
      </doughnutChart>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 Type="http://schemas.openxmlformats.org/officeDocument/2006/relationships/chart" Target="/xl/charts/chart4.xml" Id="rId4"/></Relationships>
</file>

<file path=xl/drawings/drawing1.xml><?xml version="1.0" encoding="utf-8"?>
<wsDr xmlns="http://schemas.openxmlformats.org/drawingml/2006/spreadsheetDrawing">
  <oneCellAnchor>
    <from>
      <col>1</col>
      <colOff>0</colOff>
      <row>10</row>
      <rowOff>0</rowOff>
    </from>
    <ext cx="5688000" cy="2592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10</row>
      <rowOff>0</rowOff>
    </from>
    <ext cx="5688000" cy="2592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25</row>
      <rowOff>0</rowOff>
    </from>
    <ext cx="5688000" cy="2592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oneCellAnchor>
    <from>
      <col>9</col>
      <colOff>0</colOff>
      <row>25</row>
      <rowOff>0</rowOff>
    </from>
    <ext cx="5688000" cy="2592000"/>
    <graphicFrame>
      <nvGraphicFramePr>
        <cNvPr id="4" name="Chart 4"/>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4"/>
        </a:graphicData>
      </a:graphic>
    </graphicFrame>
    <clientData/>
  </oneCellAnchor>
</wsDr>
</file>

<file path=xl/tables/table1.xml><?xml version="1.0" encoding="utf-8"?>
<table xmlns="http://schemas.openxmlformats.org/spreadsheetml/2006/main" id="1" name="tblSales" displayName="tblSales" ref="A1:Q1782" headerRowCount="1">
  <autoFilter ref="A1:Q1782"/>
  <tableColumns count="17">
    <tableColumn id="1" name="Date"/>
    <tableColumn id="2" name="Month"/>
    <tableColumn id="3" name="Order ID"/>
    <tableColumn id="4" name="Customer"/>
    <tableColumn id="5" name="Customer type"/>
    <tableColumn id="6" name="Region"/>
    <tableColumn id="7" name="Sales rep"/>
    <tableColumn id="8" name="Product"/>
    <tableColumn id="9" name="Category"/>
    <tableColumn id="10" name="Qty"/>
    <tableColumn id="11" name="Unit price"/>
    <tableColumn id="12" name="Revenue"/>
    <tableColumn id="13" name="Unit cost"/>
    <tableColumn id="14" name="Cost"/>
    <tableColumn id="15" name="Gross profit"/>
    <tableColumn id="16" name="In filter"/>
    <tableColumn id="17" name="New order in filter"/>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fitToPage="1"/>
  </sheetPr>
  <dimension ref="A1:X31"/>
  <sheetViews>
    <sheetView showGridLines="0" zoomScale="90" workbookViewId="0">
      <selection activeCell="A1" sqref="A1"/>
    </sheetView>
  </sheetViews>
  <sheetFormatPr baseColWidth="8" defaultRowHeight="15"/>
  <cols>
    <col width="2.5" customWidth="1" min="1" max="1"/>
    <col width="9.300000000000001" customWidth="1" min="2" max="2"/>
    <col width="9.300000000000001" customWidth="1" min="3" max="3"/>
    <col width="9.300000000000001" customWidth="1" min="4" max="4"/>
    <col width="9.300000000000001" customWidth="1" min="5" max="5"/>
    <col width="9.300000000000001" customWidth="1" min="6" max="6"/>
    <col width="9.300000000000001" customWidth="1" min="7" max="7"/>
    <col width="9.300000000000001" customWidth="1" min="8" max="8"/>
    <col width="9.300000000000001" customWidth="1" min="9" max="9"/>
    <col width="9.300000000000001" customWidth="1" min="10" max="10"/>
    <col width="9.300000000000001" customWidth="1" min="11" max="11"/>
    <col width="9.300000000000001" customWidth="1" min="12" max="12"/>
    <col width="9.300000000000001" customWidth="1" min="13" max="13"/>
    <col width="9.300000000000001" customWidth="1" min="14" max="14"/>
    <col width="9.300000000000001" customWidth="1" min="15" max="15"/>
    <col width="9.300000000000001" customWidth="1" min="16" max="16"/>
    <col width="9.300000000000001" customWidth="1" min="17" max="17"/>
    <col width="9.300000000000001" customWidth="1" min="18" max="18"/>
    <col width="9.300000000000001" customWidth="1" min="19" max="19"/>
    <col width="14" customWidth="1" min="20" max="20"/>
    <col width="12" customWidth="1" min="21" max="21"/>
    <col width="11" customWidth="1" min="22" max="22"/>
    <col width="9.300000000000001" customWidth="1" min="23" max="23"/>
    <col width="9.300000000000001" customWidth="1" min="24" max="24"/>
    <col width="9.300000000000001" customWidth="1" min="25" max="25"/>
  </cols>
  <sheetData>
    <row r="1" ht="30" customHeight="1">
      <c r="A1" s="1" t="n"/>
      <c r="B1" s="2" t="inlineStr">
        <is>
          <t>Sample Wholesale Foods: Sales KPI Dashboard, FY2025-26 (Jul 2025 to Jun 2026)</t>
        </is>
      </c>
      <c r="C1" s="1" t="n"/>
      <c r="D1" s="1" t="n"/>
      <c r="E1" s="1" t="n"/>
      <c r="F1" s="1" t="n"/>
      <c r="G1" s="1" t="n"/>
      <c r="H1" s="1" t="n"/>
      <c r="I1" s="1" t="n"/>
      <c r="J1" s="1" t="n"/>
      <c r="K1" s="1" t="n"/>
      <c r="L1" s="1" t="n"/>
      <c r="M1" s="1" t="n"/>
      <c r="N1" s="1" t="n"/>
      <c r="O1" s="1" t="n"/>
      <c r="P1" s="1" t="n"/>
      <c r="Q1" s="1" t="n"/>
      <c r="R1" s="1" t="n"/>
      <c r="S1" s="1" t="n"/>
      <c r="T1" s="1" t="n"/>
      <c r="U1" s="1" t="n"/>
      <c r="V1" s="1" t="n"/>
      <c r="W1" s="1" t="n"/>
      <c r="X1" s="1" t="n"/>
    </row>
    <row r="2">
      <c r="A2" s="1" t="n"/>
      <c r="B2" s="3" t="inlineStr">
        <is>
          <t>Sample project with placeholder data, not a real client. Business, customers, staff and figures are invented.</t>
        </is>
      </c>
      <c r="C2" s="1" t="n"/>
      <c r="D2" s="1" t="n"/>
      <c r="E2" s="1" t="n"/>
      <c r="F2" s="1" t="n"/>
      <c r="G2" s="1" t="n"/>
      <c r="H2" s="1" t="n"/>
      <c r="I2" s="1" t="n"/>
      <c r="J2" s="1" t="n"/>
      <c r="K2" s="1" t="n"/>
      <c r="L2" s="1" t="n"/>
      <c r="M2" s="1" t="n"/>
      <c r="N2" s="1" t="n"/>
      <c r="O2" s="1" t="n"/>
      <c r="P2" s="1" t="n"/>
      <c r="Q2" s="1" t="n"/>
      <c r="R2" s="1" t="n"/>
      <c r="S2" s="1" t="n"/>
      <c r="T2" s="1" t="n"/>
      <c r="U2" s="1" t="n"/>
      <c r="V2" s="1" t="n"/>
      <c r="W2" s="1" t="n"/>
      <c r="X2" s="1" t="n"/>
    </row>
    <row r="3">
      <c r="A3" s="1" t="n"/>
      <c r="B3" s="1" t="n"/>
      <c r="C3" s="1" t="n"/>
      <c r="D3" s="1" t="n"/>
      <c r="E3" s="1" t="n"/>
      <c r="F3" s="1" t="n"/>
      <c r="G3" s="1" t="n"/>
      <c r="H3" s="1" t="n"/>
      <c r="I3" s="1" t="n"/>
      <c r="J3" s="1" t="n"/>
      <c r="K3" s="1" t="n"/>
      <c r="L3" s="1" t="n"/>
      <c r="M3" s="1" t="n"/>
      <c r="N3" s="1" t="n"/>
      <c r="O3" s="1" t="n"/>
      <c r="P3" s="1" t="n"/>
      <c r="Q3" s="1" t="n"/>
      <c r="R3" s="1" t="n"/>
      <c r="S3" s="1" t="n"/>
      <c r="T3" s="1" t="n"/>
      <c r="U3" s="1" t="n"/>
      <c r="V3" s="1" t="n"/>
      <c r="W3" s="1" t="n"/>
      <c r="X3" s="1" t="n"/>
    </row>
    <row r="5">
      <c r="B5" s="4" t="inlineStr">
        <is>
          <t>Region</t>
        </is>
      </c>
      <c r="C5" s="5" t="inlineStr">
        <is>
          <t>All</t>
        </is>
      </c>
      <c r="F5" s="4" t="inlineStr">
        <is>
          <t>Category</t>
        </is>
      </c>
      <c r="G5" s="5" t="inlineStr">
        <is>
          <t>All</t>
        </is>
      </c>
      <c r="J5" s="4" t="inlineStr">
        <is>
          <t>Sales rep</t>
        </is>
      </c>
      <c r="K5" s="5" t="inlineStr">
        <is>
          <t>All</t>
        </is>
      </c>
      <c r="N5" s="6" t="inlineStr">
        <is>
          <t>◀ pick from the yellow drop-downs; every KPI, chart and table updates</t>
        </is>
      </c>
    </row>
    <row r="6" ht="8" customHeight="1"/>
    <row r="7">
      <c r="B7" s="7" t="inlineStr">
        <is>
          <t>REVENUE</t>
        </is>
      </c>
      <c r="C7" s="8" t="n"/>
      <c r="D7" s="8" t="n"/>
      <c r="F7" s="7" t="inlineStr">
        <is>
          <t>GROSS PROFIT</t>
        </is>
      </c>
      <c r="G7" s="8" t="n"/>
      <c r="H7" s="8" t="n"/>
      <c r="J7" s="7" t="inlineStr">
        <is>
          <t>GROSS MARGIN</t>
        </is>
      </c>
      <c r="K7" s="8" t="n"/>
      <c r="L7" s="8" t="n"/>
      <c r="N7" s="7" t="inlineStr">
        <is>
          <t>ORDERS</t>
        </is>
      </c>
      <c r="O7" s="8" t="n"/>
      <c r="P7" s="8" t="n"/>
      <c r="R7" s="7" t="inlineStr">
        <is>
          <t>AVG ORDER VALUE</t>
        </is>
      </c>
      <c r="S7" s="8" t="n"/>
      <c r="T7" s="8" t="n"/>
      <c r="V7" s="7" t="inlineStr">
        <is>
          <t>REVENUE VS TARGET</t>
        </is>
      </c>
      <c r="W7" s="8" t="n"/>
      <c r="X7" s="8" t="n"/>
    </row>
    <row r="8" ht="30" customHeight="1">
      <c r="B8" s="9">
        <f>Calc!C16</f>
        <v>569028.28</v>
      </c>
      <c r="C8" s="10" t="n"/>
      <c r="D8" s="10" t="n"/>
      <c r="F8" s="9">
        <f>Calc!D16</f>
        <v>185428.21</v>
      </c>
      <c r="G8" s="10" t="n"/>
      <c r="H8" s="10" t="n"/>
      <c r="J8" s="11">
        <f>Calc!E16</f>
        <v>0.325868180048978</v>
      </c>
      <c r="K8" s="10" t="n"/>
      <c r="L8" s="10" t="n"/>
      <c r="N8" s="12">
        <f>Calc!F16</f>
        <v>594</v>
      </c>
      <c r="O8" s="10" t="n"/>
      <c r="P8" s="10" t="n"/>
      <c r="R8" s="9">
        <f>Calc!H16</f>
        <v>957.960067340067</v>
      </c>
      <c r="S8" s="10" t="n"/>
      <c r="T8" s="10" t="n"/>
      <c r="V8" s="13">
        <f>IFERROR(Calc!C16/Calc!G16-1,"n/a")</f>
        <v>0.00981061224489799</v>
      </c>
      <c r="W8" s="10" t="n"/>
      <c r="X8" s="10" t="n"/>
    </row>
    <row r="9">
      <c r="B9" s="14" t="str">
        <f>"H2 vs H1: "&amp;TEXT(IF(Calc!C17=0,0,Calc!C18/Calc!C17-1),"+0.0%;-0.0%")</f>
        <v>H2 vs H1: +6.5%</v>
      </c>
      <c r="C9" s="10" t="n"/>
      <c r="D9" s="10" t="n"/>
      <c r="F9" s="14" t="str">
        <f>"H2 vs H1: "&amp;TEXT(IF(Calc!D17=0,0,Calc!D18/Calc!D17-1),"+0.0%;-0.0%")</f>
        <v>H2 vs H1: +7.6%</v>
      </c>
      <c r="G9" s="10" t="n"/>
      <c r="H9" s="10" t="n"/>
      <c r="J9" s="14" t="str">
        <f>"H1 "&amp;TEXT(Calc!E17,"0.0%")&amp;" | H2 "&amp;TEXT(Calc!E18,"0.0%")</f>
        <v>H1 32.4% | H2 32.8%</v>
      </c>
      <c r="K9" s="10" t="n"/>
      <c r="L9" s="10" t="n"/>
      <c r="N9" s="14" t="str">
        <f>"Avg "&amp;TEXT(Calc!F16/12,"0")&amp;" per month"</f>
        <v>Avg 50 per month</v>
      </c>
      <c r="O9" s="10" t="n"/>
      <c r="P9" s="10" t="n"/>
      <c r="R9" s="14" t="str">
        <f>"H2 vs H1: "&amp;TEXT(IF(Calc!H17=0,0,Calc!H18/Calc!H17-1),"+0.0%;-0.0%")</f>
        <v>H2 vs H1: +8.6%</v>
      </c>
      <c r="S9" s="10" t="n"/>
      <c r="T9" s="10" t="n"/>
      <c r="V9" s="14" t="str">
        <f>IFERROR("Target $"&amp;TEXT(Calc!G16,"#,##0"),"Targets: region filter only")</f>
        <v>Target $563,500</v>
      </c>
      <c r="W9" s="10" t="n"/>
      <c r="X9" s="10" t="n"/>
    </row>
    <row r="11">
      <c r="S11" s="15" t="inlineStr">
        <is>
          <t>Top 10 customers (filtered)</t>
        </is>
      </c>
    </row>
    <row r="12">
      <c r="S12" s="16" t="inlineStr">
        <is>
          <t>#</t>
        </is>
      </c>
      <c r="T12" s="16" t="inlineStr">
        <is>
          <t>Customer</t>
        </is>
      </c>
      <c r="U12" s="16" t="inlineStr"/>
      <c r="V12" s="16" t="inlineStr">
        <is>
          <t>Revenue</t>
        </is>
      </c>
      <c r="W12" s="16" t="inlineStr">
        <is>
          <t>Share</t>
        </is>
      </c>
    </row>
    <row r="13">
      <c r="S13" t="n">
        <v>1</v>
      </c>
      <c r="T13" t="str">
        <f>Calc!B34</f>
        <v>Vantrey Pantry</v>
      </c>
      <c r="V13" s="17">
        <f>Calc!C34</f>
        <v>79308.32</v>
      </c>
      <c r="W13" s="18">
        <f>Calc!D34</f>
        <v>0.139375006106902</v>
      </c>
    </row>
    <row r="14">
      <c r="S14" s="10" t="n">
        <v>2</v>
      </c>
      <c r="T14" s="10" t="str">
        <f>Calc!B35</f>
        <v>Saltrey Fine Foods</v>
      </c>
      <c r="U14" s="10" t="n"/>
      <c r="V14" s="19">
        <f>Calc!C35</f>
        <v>32665.34</v>
      </c>
      <c r="W14" s="20">
        <f>Calc!D35</f>
        <v>0.0574054772813752</v>
      </c>
    </row>
    <row r="15">
      <c r="S15" t="n">
        <v>3</v>
      </c>
      <c r="T15" t="str">
        <f>Calc!B36</f>
        <v>Fallowden Coffee House</v>
      </c>
      <c r="V15" s="17">
        <f>Calc!C36</f>
        <v>30047</v>
      </c>
      <c r="W15" s="18">
        <f>Calc!D36</f>
        <v>0.0528040539566856</v>
      </c>
    </row>
    <row r="16">
      <c r="S16" s="10" t="n">
        <v>4</v>
      </c>
      <c r="T16" s="10" t="str">
        <f>Calc!B37</f>
        <v>Thornable Kitchen</v>
      </c>
      <c r="U16" s="10" t="n"/>
      <c r="V16" s="19">
        <f>Calc!C37</f>
        <v>29660.19</v>
      </c>
      <c r="W16" s="20">
        <f>Calc!D37</f>
        <v>0.0521242810638515</v>
      </c>
    </row>
    <row r="17">
      <c r="S17" t="n">
        <v>5</v>
      </c>
      <c r="T17" t="str">
        <f>Calc!B38</f>
        <v>Fidderly Grocer</v>
      </c>
      <c r="V17" s="17">
        <f>Calc!C38</f>
        <v>24874.17</v>
      </c>
      <c r="W17" s="18">
        <f>Calc!D38</f>
        <v>0.0437134161416371</v>
      </c>
    </row>
    <row r="18">
      <c r="S18" s="10" t="n">
        <v>6</v>
      </c>
      <c r="T18" s="10" t="str">
        <f>Calc!B39</f>
        <v>Oskaby Coffee House</v>
      </c>
      <c r="U18" s="10" t="n"/>
      <c r="V18" s="19">
        <f>Calc!C39</f>
        <v>24207.89</v>
      </c>
      <c r="W18" s="20">
        <f>Calc!D39</f>
        <v>0.0425425077291413</v>
      </c>
    </row>
    <row r="19">
      <c r="S19" t="n">
        <v>7</v>
      </c>
      <c r="T19" t="str">
        <f>Calc!B40</f>
        <v>Bellcourt Kitchen</v>
      </c>
      <c r="V19" s="17">
        <f>Calc!C40</f>
        <v>23254.9</v>
      </c>
      <c r="W19" s="18">
        <f>Calc!D40</f>
        <v>0.0408677403520261</v>
      </c>
    </row>
    <row r="20">
      <c r="S20" s="10" t="n">
        <v>8</v>
      </c>
      <c r="T20" s="10" t="str">
        <f>Calc!B41</f>
        <v>Istowe Coffee House</v>
      </c>
      <c r="U20" s="10" t="n"/>
      <c r="V20" s="19">
        <f>Calc!C41</f>
        <v>21576.66</v>
      </c>
      <c r="W20" s="20">
        <f>Calc!D41</f>
        <v>0.0379184317517576</v>
      </c>
    </row>
    <row r="21">
      <c r="S21" t="n">
        <v>9</v>
      </c>
      <c r="T21" t="str">
        <f>Calc!B42</f>
        <v>Gorrowin Dining Room</v>
      </c>
      <c r="V21" s="17">
        <f>Calc!C42</f>
        <v>19351.6</v>
      </c>
      <c r="W21" s="18">
        <f>Calc!D42</f>
        <v>0.0340081515807967</v>
      </c>
    </row>
    <row r="22">
      <c r="S22" s="10" t="n">
        <v>10</v>
      </c>
      <c r="T22" s="10" t="str">
        <f>Calc!B43</f>
        <v>Dunmarra Pantry</v>
      </c>
      <c r="U22" s="10" t="n"/>
      <c r="V22" s="19">
        <f>Calc!C43</f>
        <v>18261.24</v>
      </c>
      <c r="W22" s="20">
        <f>Calc!D43</f>
        <v>0.0320919726520446</v>
      </c>
    </row>
    <row r="25">
      <c r="S25" s="15" t="inlineStr">
        <is>
          <t>Category margin (filtered)</t>
        </is>
      </c>
    </row>
    <row r="26">
      <c r="S26" s="16" t="inlineStr">
        <is>
          <t>Category</t>
        </is>
      </c>
      <c r="T26" s="16" t="inlineStr"/>
      <c r="U26" s="16" t="inlineStr">
        <is>
          <t>Revenue</t>
        </is>
      </c>
      <c r="V26" s="16" t="inlineStr">
        <is>
          <t>Margin</t>
        </is>
      </c>
      <c r="W26" s="16" t="inlineStr"/>
    </row>
    <row r="27">
      <c r="S27" t="str">
        <f>Calc!A21</f>
        <v>Dry goods</v>
      </c>
      <c r="U27" s="17">
        <f>Calc!B21</f>
        <v>63601.77</v>
      </c>
      <c r="V27" s="18">
        <f>Calc!C21</f>
        <v>0.311318851660889</v>
      </c>
    </row>
    <row r="28">
      <c r="S28" t="str">
        <f>Calc!A22</f>
        <v>Dairy &amp; eggs</v>
      </c>
      <c r="U28" s="17">
        <f>Calc!B22</f>
        <v>138932.18</v>
      </c>
      <c r="V28" s="18">
        <f>Calc!C22</f>
        <v>0.230659160462321</v>
      </c>
    </row>
    <row r="29">
      <c r="S29" t="str">
        <f>Calc!A23</f>
        <v>Beverages</v>
      </c>
      <c r="U29" s="17">
        <f>Calc!B23</f>
        <v>94727.78</v>
      </c>
      <c r="V29" s="18">
        <f>Calc!C23</f>
        <v>0.381824845889981</v>
      </c>
    </row>
    <row r="30">
      <c r="S30" t="str">
        <f>Calc!A24</f>
        <v>Bakery</v>
      </c>
      <c r="U30" s="17">
        <f>Calc!B24</f>
        <v>162093.79</v>
      </c>
      <c r="V30" s="18">
        <f>Calc!C24</f>
        <v>0.420171988081715</v>
      </c>
    </row>
    <row r="31">
      <c r="S31" t="str">
        <f>Calc!A25</f>
        <v>Frozen</v>
      </c>
      <c r="U31" s="17">
        <f>Calc!B25</f>
        <v>109672.76</v>
      </c>
      <c r="V31" s="18">
        <f>Calc!C25</f>
        <v>0.267205001497181</v>
      </c>
    </row>
  </sheetData>
  <mergeCells count="36">
    <mergeCell ref="T15:U15"/>
    <mergeCell ref="B8:D8"/>
    <mergeCell ref="V9:X9"/>
    <mergeCell ref="C5:D5"/>
    <mergeCell ref="T20:U20"/>
    <mergeCell ref="F8:H8"/>
    <mergeCell ref="K5:L5"/>
    <mergeCell ref="T14:U14"/>
    <mergeCell ref="N8:P8"/>
    <mergeCell ref="S27:T27"/>
    <mergeCell ref="J7:L7"/>
    <mergeCell ref="B9:D9"/>
    <mergeCell ref="N9:P9"/>
    <mergeCell ref="T18:U18"/>
    <mergeCell ref="F9:H9"/>
    <mergeCell ref="S28:T28"/>
    <mergeCell ref="V7:X7"/>
    <mergeCell ref="T21:U21"/>
    <mergeCell ref="G5:H5"/>
    <mergeCell ref="R9:T9"/>
    <mergeCell ref="J8:L8"/>
    <mergeCell ref="R8:T8"/>
    <mergeCell ref="B7:D7"/>
    <mergeCell ref="T17:U17"/>
    <mergeCell ref="T22:U22"/>
    <mergeCell ref="T13:U13"/>
    <mergeCell ref="N7:P7"/>
    <mergeCell ref="T16:U16"/>
    <mergeCell ref="S30:T30"/>
    <mergeCell ref="S29:T29"/>
    <mergeCell ref="V8:X8"/>
    <mergeCell ref="T19:U19"/>
    <mergeCell ref="F7:H7"/>
    <mergeCell ref="J9:L9"/>
    <mergeCell ref="R7:T7"/>
    <mergeCell ref="S31:T31"/>
  </mergeCells>
  <conditionalFormatting sqref="W13:W22">
    <cfRule type="dataBar" priority="1">
      <dataBar>
        <cfvo type="num" val="0"/>
        <cfvo type="max"/>
        <color rgb="007FB3C8"/>
      </dataBar>
    </cfRule>
  </conditionalFormatting>
  <conditionalFormatting sqref="V27:V31">
    <cfRule type="cellIs" priority="2" operator="lessThan" dxfId="0">
      <formula>0.3</formula>
    </cfRule>
  </conditionalFormatting>
  <dataValidations count="3">
    <dataValidation sqref="C5" showDropDown="0" showInputMessage="0" showErrorMessage="0" allowBlank="0" promptTitle="Region" prompt="Pick a value, or All" type="list">
      <formula1>=Lists!$A$2:$A$7</formula1>
    </dataValidation>
    <dataValidation sqref="G5" showDropDown="0" showInputMessage="0" showErrorMessage="0" allowBlank="0" promptTitle="Category" prompt="Pick a value, or All" type="list">
      <formula1>=Lists!$B$2:$B$7</formula1>
    </dataValidation>
    <dataValidation sqref="K5" showDropDown="0" showInputMessage="0" showErrorMessage="0" allowBlank="0" promptTitle="Sales rep" prompt="Pick a value, or All" type="list">
      <formula1>=Lists!$C$2:$C$6</formula1>
    </dataValidation>
  </dataValidations>
  <pageMargins left="0.75" right="0.75" top="1" bottom="1" header="0.5" footer="0.5"/>
  <pageSetup orientation="landscape" fitToHeight="1"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B1:B19"/>
  <sheetViews>
    <sheetView showGridLines="0" workbookViewId="0">
      <selection activeCell="A1" sqref="A1"/>
    </sheetView>
  </sheetViews>
  <sheetFormatPr baseColWidth="8" defaultRowHeight="15"/>
  <cols>
    <col width="4" customWidth="1" min="1" max="1"/>
    <col width="110" customWidth="1" min="2" max="2"/>
  </cols>
  <sheetData>
    <row r="1">
      <c r="B1" s="21" t="inlineStr">
        <is>
          <t>How to update this dashboard each month</t>
        </is>
      </c>
    </row>
    <row r="2">
      <c r="B2" s="6" t="inlineStr">
        <is>
          <t>Sample project with placeholder data, not a real client. Business, customers, staff and figures are invented.</t>
        </is>
      </c>
    </row>
    <row r="4">
      <c r="B4" s="22" t="inlineStr">
        <is>
          <t>1. Export the month's sales lines</t>
        </is>
      </c>
    </row>
    <row r="5" ht="32" customHeight="1">
      <c r="B5" s="23" t="inlineStr">
        <is>
          <t>From the sales or accounting system, export order lines with: date, order ID, customer, customer type, region, sales rep, product, category, qty, unit price, unit cost.</t>
        </is>
      </c>
    </row>
    <row r="6">
      <c r="B6" s="22" t="inlineStr">
        <is>
          <t>2. Paste below the last row of the Data tab</t>
        </is>
      </c>
    </row>
    <row r="7" ht="32" customHeight="1">
      <c r="B7" s="23" t="inlineStr">
        <is>
          <t>Paste values only into columns A-K and M. The tblSales table grows to include the new rows.</t>
        </is>
      </c>
    </row>
    <row r="8">
      <c r="B8" s="22" t="inlineStr">
        <is>
          <t>3. Fill the formula columns down</t>
        </is>
      </c>
    </row>
    <row r="9" ht="32" customHeight="1">
      <c r="B9" s="23" t="inlineStr">
        <is>
          <t>Copy the last existing row's formulas in Month (B), Revenue (L), Cost (N), Gross profit (O), In filter (P) and New order in filter (Q) down to the new rows. (Month = first day of the month; type it, or use =DATE(YEAR(A2),MONTH(A2),1).)</t>
        </is>
      </c>
    </row>
    <row r="10">
      <c r="B10" s="22" t="inlineStr">
        <is>
          <t>4. Add the new month on the Calc tab</t>
        </is>
      </c>
    </row>
    <row r="11" ht="32" customHeight="1">
      <c r="B11" s="23" t="inlineStr">
        <is>
          <t>Add a row below Jun 2026 and copy the row above it, or change the 12 month cells in Calc!A4:A15 to roll the 12-month window forward. Charts and KPIs read Calc!A4:H15.</t>
        </is>
      </c>
    </row>
    <row r="12">
      <c r="B12" s="22" t="inlineStr">
        <is>
          <t>5. Add targets</t>
        </is>
      </c>
    </row>
    <row r="13" ht="32" customHeight="1">
      <c r="B13" s="23" t="inlineStr">
        <is>
          <t>Add one row per region for the new month on the Lists tab (columns I-K).</t>
        </is>
      </c>
    </row>
    <row r="14">
      <c r="B14" s="22" t="inlineStr">
        <is>
          <t>6. New customers, regions, categories or reps</t>
        </is>
      </c>
    </row>
    <row r="15" ht="32" customHeight="1">
      <c r="B15" s="23" t="inlineStr">
        <is>
          <t>Add new customers to Lists!E (and copy the F:G formulas down). Add new regions, categories or reps to Lists A-C so they appear in the drop-downs.</t>
        </is>
      </c>
    </row>
    <row r="16">
      <c r="B16" s="22" t="inlineStr">
        <is>
          <t>7. Check</t>
        </is>
      </c>
    </row>
    <row r="17" ht="32" customHeight="1">
      <c r="B17" s="23" t="inlineStr">
        <is>
          <t>Set all three drop-downs to All. The Revenue tile must equal the sum of the Data!L column (see the check on Calc!J4).</t>
        </is>
      </c>
    </row>
    <row r="18">
      <c r="B18" s="22" t="inlineStr">
        <is>
          <t>Formula ranges</t>
        </is>
      </c>
    </row>
    <row r="19" ht="32" customHeight="1">
      <c r="B19" s="23" t="inlineStr">
        <is>
          <t>All formulas read rows 2-5000 of the Data tab, which leaves room for about 3,200 more order lines before any range needs extending.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782"/>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10" customWidth="1" min="3" max="3"/>
    <col width="26" customWidth="1" min="4" max="4"/>
    <col width="13" customWidth="1" min="5" max="5"/>
    <col width="10" customWidth="1" min="6" max="6"/>
    <col width="10" customWidth="1" min="7" max="7"/>
    <col width="24" customWidth="1" min="8" max="8"/>
    <col width="13" customWidth="1" min="9" max="9"/>
    <col width="6" customWidth="1" min="10" max="10"/>
    <col width="10" customWidth="1" min="11" max="11"/>
    <col width="11" customWidth="1" min="12" max="12"/>
    <col width="10" customWidth="1" min="13" max="13"/>
    <col width="11" customWidth="1" min="14" max="14"/>
    <col width="12" customWidth="1" min="15" max="15"/>
    <col width="9" customWidth="1" min="16" max="16"/>
    <col width="10" customWidth="1" min="17" max="17"/>
  </cols>
  <sheetData>
    <row r="1">
      <c r="A1" t="inlineStr">
        <is>
          <t>Date</t>
        </is>
      </c>
      <c r="B1" t="inlineStr">
        <is>
          <t>Month</t>
        </is>
      </c>
      <c r="C1" t="inlineStr">
        <is>
          <t>Order ID</t>
        </is>
      </c>
      <c r="D1" t="inlineStr">
        <is>
          <t>Customer</t>
        </is>
      </c>
      <c r="E1" t="inlineStr">
        <is>
          <t>Customer type</t>
        </is>
      </c>
      <c r="F1" t="inlineStr">
        <is>
          <t>Region</t>
        </is>
      </c>
      <c r="G1" t="inlineStr">
        <is>
          <t>Sales rep</t>
        </is>
      </c>
      <c r="H1" t="inlineStr">
        <is>
          <t>Product</t>
        </is>
      </c>
      <c r="I1" t="inlineStr">
        <is>
          <t>Category</t>
        </is>
      </c>
      <c r="J1" t="inlineStr">
        <is>
          <t>Qty</t>
        </is>
      </c>
      <c r="K1" t="inlineStr">
        <is>
          <t>Unit price</t>
        </is>
      </c>
      <c r="L1" t="inlineStr">
        <is>
          <t>Revenue</t>
        </is>
      </c>
      <c r="M1" t="inlineStr">
        <is>
          <t>Unit cost</t>
        </is>
      </c>
      <c r="N1" t="inlineStr">
        <is>
          <t>Cost</t>
        </is>
      </c>
      <c r="O1" t="inlineStr">
        <is>
          <t>Gross profit</t>
        </is>
      </c>
      <c r="P1" t="inlineStr">
        <is>
          <t>In filter</t>
        </is>
      </c>
      <c r="Q1" t="inlineStr">
        <is>
          <t>New order in filter</t>
        </is>
      </c>
    </row>
    <row r="2">
      <c r="A2" s="24" t="n">
        <v>45839</v>
      </c>
      <c r="B2" s="25" t="n">
        <v>45839</v>
      </c>
      <c r="C2" t="inlineStr">
        <is>
          <t>SO-26025</t>
        </is>
      </c>
      <c r="D2" t="inlineStr">
        <is>
          <t>Fallowden Coffee House</t>
        </is>
      </c>
      <c r="E2" t="inlineStr">
        <is>
          <t>Café</t>
        </is>
      </c>
      <c r="F2" t="inlineStr">
        <is>
          <t>South</t>
        </is>
      </c>
      <c r="G2" t="inlineStr">
        <is>
          <t>Tom W.</t>
        </is>
      </c>
      <c r="H2" t="inlineStr">
        <is>
          <t>Frozen berries 2kg</t>
        </is>
      </c>
      <c r="I2" t="inlineStr">
        <is>
          <t>Frozen</t>
        </is>
      </c>
      <c r="J2" t="n">
        <v>6</v>
      </c>
      <c r="K2" s="26" t="n">
        <v>19.8</v>
      </c>
      <c r="L2" s="26">
        <f>J2*K2</f>
        <v>118.8</v>
      </c>
      <c r="M2" s="26" t="n">
        <v>14.36</v>
      </c>
      <c r="N2" s="26">
        <f>J2*M2</f>
        <v>86.16</v>
      </c>
      <c r="O2" s="26">
        <f>L2-N2</f>
        <v>32.64</v>
      </c>
      <c r="P2">
        <f>IF(AND(OR(Dashboard!$C$5="All",F2=Dashboard!$C$5),OR(Dashboard!$G$5="All",I2=Dashboard!$G$5),OR(Dashboard!$K$5="All",G2=Dashboard!$K$5)),1,0)</f>
        <v>1</v>
      </c>
      <c r="Q2">
        <f>IF(P2=1,IF(COUNTIFS($C$2:C2,C2,$P$2:P2,1)=1,1,0),0)</f>
        <v>1</v>
      </c>
    </row>
    <row r="3">
      <c r="A3" s="24" t="n">
        <v>45839</v>
      </c>
      <c r="B3" s="25" t="n">
        <v>45839</v>
      </c>
      <c r="C3" t="inlineStr">
        <is>
          <t>SO-26025</t>
        </is>
      </c>
      <c r="D3" t="inlineStr">
        <is>
          <t>Fallowden Coffee House</t>
        </is>
      </c>
      <c r="E3" t="inlineStr">
        <is>
          <t>Café</t>
        </is>
      </c>
      <c r="F3" t="inlineStr">
        <is>
          <t>South</t>
        </is>
      </c>
      <c r="G3" t="inlineStr">
        <is>
          <t>Tom W.</t>
        </is>
      </c>
      <c r="H3" t="inlineStr">
        <is>
          <t>Sparkling water 24pk</t>
        </is>
      </c>
      <c r="I3" t="inlineStr">
        <is>
          <t>Beverages</t>
        </is>
      </c>
      <c r="J3" t="n">
        <v>8</v>
      </c>
      <c r="K3" s="26" t="n">
        <v>21.6</v>
      </c>
      <c r="L3" s="26">
        <f>J3*K3</f>
        <v>172.8</v>
      </c>
      <c r="M3" s="26" t="n">
        <v>13.18</v>
      </c>
      <c r="N3" s="26">
        <f>J3*M3</f>
        <v>105.44</v>
      </c>
      <c r="O3" s="26">
        <f>L3-N3</f>
        <v>67.36</v>
      </c>
      <c r="P3">
        <f>IF(AND(OR(Dashboard!$C$5="All",F3=Dashboard!$C$5),OR(Dashboard!$G$5="All",I3=Dashboard!$G$5),OR(Dashboard!$K$5="All",G3=Dashboard!$K$5)),1,0)</f>
        <v>1</v>
      </c>
      <c r="Q3">
        <f>IF(P3=1,IF(COUNTIFS($C$2:C3,C3,$P$2:P3,1)=1,1,0),0)</f>
        <v>0</v>
      </c>
    </row>
    <row r="4">
      <c r="A4" s="24" t="n">
        <v>45839</v>
      </c>
      <c r="B4" s="25" t="n">
        <v>45839</v>
      </c>
      <c r="C4" t="inlineStr">
        <is>
          <t>SO-26025</t>
        </is>
      </c>
      <c r="D4" t="inlineStr">
        <is>
          <t>Fallowden Coffee House</t>
        </is>
      </c>
      <c r="E4" t="inlineStr">
        <is>
          <t>Café</t>
        </is>
      </c>
      <c r="F4" t="inlineStr">
        <is>
          <t>South</t>
        </is>
      </c>
      <c r="G4" t="inlineStr">
        <is>
          <t>Tom W.</t>
        </is>
      </c>
      <c r="H4" t="inlineStr">
        <is>
          <t>Free-range eggs 15dz</t>
        </is>
      </c>
      <c r="I4" t="inlineStr">
        <is>
          <t>Dairy &amp; eggs</t>
        </is>
      </c>
      <c r="J4" t="n">
        <v>13</v>
      </c>
      <c r="K4" s="26" t="n">
        <v>84</v>
      </c>
      <c r="L4" s="26">
        <f>J4*K4</f>
        <v>1092</v>
      </c>
      <c r="M4" s="26" t="n">
        <v>63.3</v>
      </c>
      <c r="N4" s="26">
        <f>J4*M4</f>
        <v>822.9</v>
      </c>
      <c r="O4" s="26">
        <f>L4-N4</f>
        <v>269.1</v>
      </c>
      <c r="P4">
        <f>IF(AND(OR(Dashboard!$C$5="All",F4=Dashboard!$C$5),OR(Dashboard!$G$5="All",I4=Dashboard!$G$5),OR(Dashboard!$K$5="All",G4=Dashboard!$K$5)),1,0)</f>
        <v>1</v>
      </c>
      <c r="Q4">
        <f>IF(P4=1,IF(COUNTIFS($C$2:C4,C4,$P$2:P4,1)=1,1,0),0)</f>
        <v>0</v>
      </c>
    </row>
    <row r="5">
      <c r="A5" s="24" t="n">
        <v>45839</v>
      </c>
      <c r="B5" s="25" t="n">
        <v>45839</v>
      </c>
      <c r="C5" t="inlineStr">
        <is>
          <t>SO-26037</t>
        </is>
      </c>
      <c r="D5" t="inlineStr">
        <is>
          <t>Jarrock Canteen</t>
        </is>
      </c>
      <c r="E5" t="inlineStr">
        <is>
          <t>Caterer</t>
        </is>
      </c>
      <c r="F5" t="inlineStr">
        <is>
          <t>South</t>
        </is>
      </c>
      <c r="G5" t="inlineStr">
        <is>
          <t>Tom W.</t>
        </is>
      </c>
      <c r="H5" t="inlineStr">
        <is>
          <t>Orange juice 2L x6</t>
        </is>
      </c>
      <c r="I5" t="inlineStr">
        <is>
          <t>Beverages</t>
        </is>
      </c>
      <c r="J5" t="n">
        <v>6</v>
      </c>
      <c r="K5" s="26" t="n">
        <v>27</v>
      </c>
      <c r="L5" s="26">
        <f>J5*K5</f>
        <v>162</v>
      </c>
      <c r="M5" s="26" t="n">
        <v>16.39</v>
      </c>
      <c r="N5" s="26">
        <f>J5*M5</f>
        <v>98.34</v>
      </c>
      <c r="O5" s="26">
        <f>L5-N5</f>
        <v>63.66</v>
      </c>
      <c r="P5">
        <f>IF(AND(OR(Dashboard!$C$5="All",F5=Dashboard!$C$5),OR(Dashboard!$G$5="All",I5=Dashboard!$G$5),OR(Dashboard!$K$5="All",G5=Dashboard!$K$5)),1,0)</f>
        <v>1</v>
      </c>
      <c r="Q5">
        <f>IF(P5=1,IF(COUNTIFS($C$2:C5,C5,$P$2:P5,1)=1,1,0),0)</f>
        <v>1</v>
      </c>
    </row>
    <row r="6">
      <c r="A6" s="24" t="n">
        <v>45839</v>
      </c>
      <c r="B6" s="25" t="n">
        <v>45839</v>
      </c>
      <c r="C6" t="inlineStr">
        <is>
          <t>SO-26037</t>
        </is>
      </c>
      <c r="D6" t="inlineStr">
        <is>
          <t>Jarrock Canteen</t>
        </is>
      </c>
      <c r="E6" t="inlineStr">
        <is>
          <t>Caterer</t>
        </is>
      </c>
      <c r="F6" t="inlineStr">
        <is>
          <t>South</t>
        </is>
      </c>
      <c r="G6" t="inlineStr">
        <is>
          <t>Tom W.</t>
        </is>
      </c>
      <c r="H6" t="inlineStr">
        <is>
          <t>Bagels x36</t>
        </is>
      </c>
      <c r="I6" t="inlineStr">
        <is>
          <t>Bakery</t>
        </is>
      </c>
      <c r="J6" t="n">
        <v>9</v>
      </c>
      <c r="K6" s="26" t="n">
        <v>38.5</v>
      </c>
      <c r="L6" s="26">
        <f>J6*K6</f>
        <v>346.5</v>
      </c>
      <c r="M6" s="26" t="n">
        <v>22.56</v>
      </c>
      <c r="N6" s="26">
        <f>J6*M6</f>
        <v>203.04</v>
      </c>
      <c r="O6" s="26">
        <f>L6-N6</f>
        <v>143.46</v>
      </c>
      <c r="P6">
        <f>IF(AND(OR(Dashboard!$C$5="All",F6=Dashboard!$C$5),OR(Dashboard!$G$5="All",I6=Dashboard!$G$5),OR(Dashboard!$K$5="All",G6=Dashboard!$K$5)),1,0)</f>
        <v>1</v>
      </c>
      <c r="Q6">
        <f>IF(P6=1,IF(COUNTIFS($C$2:C6,C6,$P$2:P6,1)=1,1,0),0)</f>
        <v>0</v>
      </c>
    </row>
    <row r="7">
      <c r="A7" s="24" t="n">
        <v>45839</v>
      </c>
      <c r="B7" s="25" t="n">
        <v>45839</v>
      </c>
      <c r="C7" t="inlineStr">
        <is>
          <t>SO-26037</t>
        </is>
      </c>
      <c r="D7" t="inlineStr">
        <is>
          <t>Jarrock Canteen</t>
        </is>
      </c>
      <c r="E7" t="inlineStr">
        <is>
          <t>Caterer</t>
        </is>
      </c>
      <c r="F7" t="inlineStr">
        <is>
          <t>South</t>
        </is>
      </c>
      <c r="G7" t="inlineStr">
        <is>
          <t>Tom W.</t>
        </is>
      </c>
      <c r="H7" t="inlineStr">
        <is>
          <t>Chips 2.5kg x4</t>
        </is>
      </c>
      <c r="I7" t="inlineStr">
        <is>
          <t>Frozen</t>
        </is>
      </c>
      <c r="J7" t="n">
        <v>2</v>
      </c>
      <c r="K7" s="26" t="n">
        <v>29.6</v>
      </c>
      <c r="L7" s="26">
        <f>J7*K7</f>
        <v>59.2</v>
      </c>
      <c r="M7" s="26" t="n">
        <v>20.87</v>
      </c>
      <c r="N7" s="26">
        <f>J7*M7</f>
        <v>41.74</v>
      </c>
      <c r="O7" s="26">
        <f>L7-N7</f>
        <v>17.46</v>
      </c>
      <c r="P7">
        <f>IF(AND(OR(Dashboard!$C$5="All",F7=Dashboard!$C$5),OR(Dashboard!$G$5="All",I7=Dashboard!$G$5),OR(Dashboard!$K$5="All",G7=Dashboard!$K$5)),1,0)</f>
        <v>1</v>
      </c>
      <c r="Q7">
        <f>IF(P7=1,IF(COUNTIFS($C$2:C7,C7,$P$2:P7,1)=1,1,0),0)</f>
        <v>0</v>
      </c>
    </row>
    <row r="8">
      <c r="A8" s="24" t="n">
        <v>45840</v>
      </c>
      <c r="B8" s="25" t="n">
        <v>45839</v>
      </c>
      <c r="C8" t="inlineStr">
        <is>
          <t>SO-26022</t>
        </is>
      </c>
      <c r="D8" t="inlineStr">
        <is>
          <t>Oskaby Coffee House</t>
        </is>
      </c>
      <c r="E8" t="inlineStr">
        <is>
          <t>Café</t>
        </is>
      </c>
      <c r="F8" t="inlineStr">
        <is>
          <t>South</t>
        </is>
      </c>
      <c r="G8" t="inlineStr">
        <is>
          <t>Tom W.</t>
        </is>
      </c>
      <c r="H8" t="inlineStr">
        <is>
          <t>Rolled oats 5kg</t>
        </is>
      </c>
      <c r="I8" t="inlineStr">
        <is>
          <t>Dry goods</t>
        </is>
      </c>
      <c r="J8" t="n">
        <v>6</v>
      </c>
      <c r="K8" s="26" t="n">
        <v>14.75</v>
      </c>
      <c r="L8" s="26">
        <f>J8*K8</f>
        <v>88.5</v>
      </c>
      <c r="M8" s="26" t="n">
        <v>9.970000000000001</v>
      </c>
      <c r="N8" s="26">
        <f>J8*M8</f>
        <v>59.82</v>
      </c>
      <c r="O8" s="26">
        <f>L8-N8</f>
        <v>28.68</v>
      </c>
      <c r="P8">
        <f>IF(AND(OR(Dashboard!$C$5="All",F8=Dashboard!$C$5),OR(Dashboard!$G$5="All",I8=Dashboard!$G$5),OR(Dashboard!$K$5="All",G8=Dashboard!$K$5)),1,0)</f>
        <v>1</v>
      </c>
      <c r="Q8">
        <f>IF(P8=1,IF(COUNTIFS($C$2:C8,C8,$P$2:P8,1)=1,1,0),0)</f>
        <v>1</v>
      </c>
    </row>
    <row r="9">
      <c r="A9" s="24" t="n">
        <v>45840</v>
      </c>
      <c r="B9" s="25" t="n">
        <v>45839</v>
      </c>
      <c r="C9" t="inlineStr">
        <is>
          <t>SO-26022</t>
        </is>
      </c>
      <c r="D9" t="inlineStr">
        <is>
          <t>Oskaby Coffee House</t>
        </is>
      </c>
      <c r="E9" t="inlineStr">
        <is>
          <t>Café</t>
        </is>
      </c>
      <c r="F9" t="inlineStr">
        <is>
          <t>South</t>
        </is>
      </c>
      <c r="G9" t="inlineStr">
        <is>
          <t>Tom W.</t>
        </is>
      </c>
      <c r="H9" t="inlineStr">
        <is>
          <t>Full cream milk 2L x6</t>
        </is>
      </c>
      <c r="I9" t="inlineStr">
        <is>
          <t>Dairy &amp; eggs</t>
        </is>
      </c>
      <c r="J9" t="n">
        <v>2</v>
      </c>
      <c r="K9" s="26" t="n">
        <v>15.6</v>
      </c>
      <c r="L9" s="26">
        <f>J9*K9</f>
        <v>31.2</v>
      </c>
      <c r="M9" s="26" t="n">
        <v>11.72</v>
      </c>
      <c r="N9" s="26">
        <f>J9*M9</f>
        <v>23.44</v>
      </c>
      <c r="O9" s="26">
        <f>L9-N9</f>
        <v>7.76</v>
      </c>
      <c r="P9">
        <f>IF(AND(OR(Dashboard!$C$5="All",F9=Dashboard!$C$5),OR(Dashboard!$G$5="All",I9=Dashboard!$G$5),OR(Dashboard!$K$5="All",G9=Dashboard!$K$5)),1,0)</f>
        <v>1</v>
      </c>
      <c r="Q9">
        <f>IF(P9=1,IF(COUNTIFS($C$2:C9,C9,$P$2:P9,1)=1,1,0),0)</f>
        <v>0</v>
      </c>
    </row>
    <row r="10">
      <c r="A10" s="24" t="n">
        <v>45840</v>
      </c>
      <c r="B10" s="25" t="n">
        <v>45839</v>
      </c>
      <c r="C10" t="inlineStr">
        <is>
          <t>SO-26022</t>
        </is>
      </c>
      <c r="D10" t="inlineStr">
        <is>
          <t>Oskaby Coffee House</t>
        </is>
      </c>
      <c r="E10" t="inlineStr">
        <is>
          <t>Café</t>
        </is>
      </c>
      <c r="F10" t="inlineStr">
        <is>
          <t>South</t>
        </is>
      </c>
      <c r="G10" t="inlineStr">
        <is>
          <t>Tom W.</t>
        </is>
      </c>
      <c r="H10" t="inlineStr">
        <is>
          <t>Loose-leaf tea 500g</t>
        </is>
      </c>
      <c r="I10" t="inlineStr">
        <is>
          <t>Beverages</t>
        </is>
      </c>
      <c r="J10" t="n">
        <v>7</v>
      </c>
      <c r="K10" s="26" t="n">
        <v>18.9</v>
      </c>
      <c r="L10" s="26">
        <f>J10*K10</f>
        <v>132.3</v>
      </c>
      <c r="M10" s="26" t="n">
        <v>12.21</v>
      </c>
      <c r="N10" s="26">
        <f>J10*M10</f>
        <v>85.47</v>
      </c>
      <c r="O10" s="26">
        <f>L10-N10</f>
        <v>46.83</v>
      </c>
      <c r="P10">
        <f>IF(AND(OR(Dashboard!$C$5="All",F10=Dashboard!$C$5),OR(Dashboard!$G$5="All",I10=Dashboard!$G$5),OR(Dashboard!$K$5="All",G10=Dashboard!$K$5)),1,0)</f>
        <v>1</v>
      </c>
      <c r="Q10">
        <f>IF(P10=1,IF(COUNTIFS($C$2:C10,C10,$P$2:P10,1)=1,1,0),0)</f>
        <v>0</v>
      </c>
    </row>
    <row r="11">
      <c r="A11" s="24" t="n">
        <v>45840</v>
      </c>
      <c r="B11" s="25" t="n">
        <v>45839</v>
      </c>
      <c r="C11" t="inlineStr">
        <is>
          <t>SO-26022</t>
        </is>
      </c>
      <c r="D11" t="inlineStr">
        <is>
          <t>Oskaby Coffee House</t>
        </is>
      </c>
      <c r="E11" t="inlineStr">
        <is>
          <t>Café</t>
        </is>
      </c>
      <c r="F11" t="inlineStr">
        <is>
          <t>South</t>
        </is>
      </c>
      <c r="G11" t="inlineStr">
        <is>
          <t>Tom W.</t>
        </is>
      </c>
      <c r="H11" t="inlineStr">
        <is>
          <t>Croissant dough x48</t>
        </is>
      </c>
      <c r="I11" t="inlineStr">
        <is>
          <t>Bakery</t>
        </is>
      </c>
      <c r="J11" t="n">
        <v>7</v>
      </c>
      <c r="K11" s="26" t="n">
        <v>67.2</v>
      </c>
      <c r="L11" s="26">
        <f>J11*K11</f>
        <v>470.4</v>
      </c>
      <c r="M11" s="26" t="n">
        <v>40.02</v>
      </c>
      <c r="N11" s="26">
        <f>J11*M11</f>
        <v>280.14</v>
      </c>
      <c r="O11" s="26">
        <f>L11-N11</f>
        <v>190.26</v>
      </c>
      <c r="P11">
        <f>IF(AND(OR(Dashboard!$C$5="All",F11=Dashboard!$C$5),OR(Dashboard!$G$5="All",I11=Dashboard!$G$5),OR(Dashboard!$K$5="All",G11=Dashboard!$K$5)),1,0)</f>
        <v>1</v>
      </c>
      <c r="Q11">
        <f>IF(P11=1,IF(COUNTIFS($C$2:C11,C11,$P$2:P11,1)=1,1,0),0)</f>
        <v>0</v>
      </c>
    </row>
    <row r="12">
      <c r="A12" s="24" t="n">
        <v>45841</v>
      </c>
      <c r="B12" s="25" t="n">
        <v>45839</v>
      </c>
      <c r="C12" t="inlineStr">
        <is>
          <t>SO-26040</t>
        </is>
      </c>
      <c r="D12" t="inlineStr">
        <is>
          <t>Istowe Coffee House</t>
        </is>
      </c>
      <c r="E12" t="inlineStr">
        <is>
          <t>Café</t>
        </is>
      </c>
      <c r="F12" t="inlineStr">
        <is>
          <t>North</t>
        </is>
      </c>
      <c r="G12" t="inlineStr">
        <is>
          <t>Priya N.</t>
        </is>
      </c>
      <c r="H12" t="inlineStr">
        <is>
          <t>Coffee beans 1kg</t>
        </is>
      </c>
      <c r="I12" t="inlineStr">
        <is>
          <t>Beverages</t>
        </is>
      </c>
      <c r="J12" t="n">
        <v>4</v>
      </c>
      <c r="K12" s="26" t="n">
        <v>31.5</v>
      </c>
      <c r="L12" s="26">
        <f>J12*K12</f>
        <v>126</v>
      </c>
      <c r="M12" s="26" t="n">
        <v>20.16</v>
      </c>
      <c r="N12" s="26">
        <f>J12*M12</f>
        <v>80.64</v>
      </c>
      <c r="O12" s="26">
        <f>L12-N12</f>
        <v>45.36</v>
      </c>
      <c r="P12">
        <f>IF(AND(OR(Dashboard!$C$5="All",F12=Dashboard!$C$5),OR(Dashboard!$G$5="All",I12=Dashboard!$G$5),OR(Dashboard!$K$5="All",G12=Dashboard!$K$5)),1,0)</f>
        <v>1</v>
      </c>
      <c r="Q12">
        <f>IF(P12=1,IF(COUNTIFS($C$2:C12,C12,$P$2:P12,1)=1,1,0),0)</f>
        <v>1</v>
      </c>
    </row>
    <row r="13">
      <c r="A13" s="24" t="n">
        <v>45841</v>
      </c>
      <c r="B13" s="25" t="n">
        <v>45839</v>
      </c>
      <c r="C13" t="inlineStr">
        <is>
          <t>SO-26040</t>
        </is>
      </c>
      <c r="D13" t="inlineStr">
        <is>
          <t>Istowe Coffee House</t>
        </is>
      </c>
      <c r="E13" t="inlineStr">
        <is>
          <t>Café</t>
        </is>
      </c>
      <c r="F13" t="inlineStr">
        <is>
          <t>North</t>
        </is>
      </c>
      <c r="G13" t="inlineStr">
        <is>
          <t>Priya N.</t>
        </is>
      </c>
      <c r="H13" t="inlineStr">
        <is>
          <t>Rolled oats 5kg</t>
        </is>
      </c>
      <c r="I13" t="inlineStr">
        <is>
          <t>Dry goods</t>
        </is>
      </c>
      <c r="J13" t="n">
        <v>3</v>
      </c>
      <c r="K13" s="26" t="n">
        <v>14.75</v>
      </c>
      <c r="L13" s="26">
        <f>J13*K13</f>
        <v>44.25</v>
      </c>
      <c r="M13" s="26" t="n">
        <v>9.800000000000001</v>
      </c>
      <c r="N13" s="26">
        <f>J13*M13</f>
        <v>29.4</v>
      </c>
      <c r="O13" s="26">
        <f>L13-N13</f>
        <v>14.85</v>
      </c>
      <c r="P13">
        <f>IF(AND(OR(Dashboard!$C$5="All",F13=Dashboard!$C$5),OR(Dashboard!$G$5="All",I13=Dashboard!$G$5),OR(Dashboard!$K$5="All",G13=Dashboard!$K$5)),1,0)</f>
        <v>1</v>
      </c>
      <c r="Q13">
        <f>IF(P13=1,IF(COUNTIFS($C$2:C13,C13,$P$2:P13,1)=1,1,0),0)</f>
        <v>0</v>
      </c>
    </row>
    <row r="14">
      <c r="A14" s="24" t="n">
        <v>45843</v>
      </c>
      <c r="B14" s="25" t="n">
        <v>45839</v>
      </c>
      <c r="C14" t="inlineStr">
        <is>
          <t>SO-26007</t>
        </is>
      </c>
      <c r="D14" t="inlineStr">
        <is>
          <t>Elsbrook Coffee House</t>
        </is>
      </c>
      <c r="E14" t="inlineStr">
        <is>
          <t>Café</t>
        </is>
      </c>
      <c r="F14" t="inlineStr">
        <is>
          <t>South</t>
        </is>
      </c>
      <c r="G14" t="inlineStr">
        <is>
          <t>Tom W.</t>
        </is>
      </c>
      <c r="H14" t="inlineStr">
        <is>
          <t>Arborio rice 5kg</t>
        </is>
      </c>
      <c r="I14" t="inlineStr">
        <is>
          <t>Dry goods</t>
        </is>
      </c>
      <c r="J14" t="n">
        <v>8</v>
      </c>
      <c r="K14" s="26" t="n">
        <v>21.3</v>
      </c>
      <c r="L14" s="26">
        <f>J14*K14</f>
        <v>170.4</v>
      </c>
      <c r="M14" s="26" t="n">
        <v>14.57</v>
      </c>
      <c r="N14" s="26">
        <f>J14*M14</f>
        <v>116.56</v>
      </c>
      <c r="O14" s="26">
        <f>L14-N14</f>
        <v>53.84</v>
      </c>
      <c r="P14">
        <f>IF(AND(OR(Dashboard!$C$5="All",F14=Dashboard!$C$5),OR(Dashboard!$G$5="All",I14=Dashboard!$G$5),OR(Dashboard!$K$5="All",G14=Dashboard!$K$5)),1,0)</f>
        <v>1</v>
      </c>
      <c r="Q14">
        <f>IF(P14=1,IF(COUNTIFS($C$2:C14,C14,$P$2:P14,1)=1,1,0),0)</f>
        <v>1</v>
      </c>
    </row>
    <row r="15">
      <c r="A15" s="24" t="n">
        <v>45843</v>
      </c>
      <c r="B15" s="25" t="n">
        <v>45839</v>
      </c>
      <c r="C15" t="inlineStr">
        <is>
          <t>SO-26007</t>
        </is>
      </c>
      <c r="D15" t="inlineStr">
        <is>
          <t>Elsbrook Coffee House</t>
        </is>
      </c>
      <c r="E15" t="inlineStr">
        <is>
          <t>Café</t>
        </is>
      </c>
      <c r="F15" t="inlineStr">
        <is>
          <t>South</t>
        </is>
      </c>
      <c r="G15" t="inlineStr">
        <is>
          <t>Tom W.</t>
        </is>
      </c>
      <c r="H15" t="inlineStr">
        <is>
          <t>Loose-leaf tea 500g</t>
        </is>
      </c>
      <c r="I15" t="inlineStr">
        <is>
          <t>Beverages</t>
        </is>
      </c>
      <c r="J15" t="n">
        <v>6</v>
      </c>
      <c r="K15" s="26" t="n">
        <v>18.9</v>
      </c>
      <c r="L15" s="26">
        <f>J15*K15</f>
        <v>113.4</v>
      </c>
      <c r="M15" s="26" t="n">
        <v>11.75</v>
      </c>
      <c r="N15" s="26">
        <f>J15*M15</f>
        <v>70.5</v>
      </c>
      <c r="O15" s="26">
        <f>L15-N15</f>
        <v>42.9</v>
      </c>
      <c r="P15">
        <f>IF(AND(OR(Dashboard!$C$5="All",F15=Dashboard!$C$5),OR(Dashboard!$G$5="All",I15=Dashboard!$G$5),OR(Dashboard!$K$5="All",G15=Dashboard!$K$5)),1,0)</f>
        <v>1</v>
      </c>
      <c r="Q15">
        <f>IF(P15=1,IF(COUNTIFS($C$2:C15,C15,$P$2:P15,1)=1,1,0),0)</f>
        <v>0</v>
      </c>
    </row>
    <row r="16">
      <c r="A16" s="24" t="n">
        <v>45843</v>
      </c>
      <c r="B16" s="25" t="n">
        <v>45839</v>
      </c>
      <c r="C16" t="inlineStr">
        <is>
          <t>SO-26007</t>
        </is>
      </c>
      <c r="D16" t="inlineStr">
        <is>
          <t>Elsbrook Coffee House</t>
        </is>
      </c>
      <c r="E16" t="inlineStr">
        <is>
          <t>Café</t>
        </is>
      </c>
      <c r="F16" t="inlineStr">
        <is>
          <t>South</t>
        </is>
      </c>
      <c r="G16" t="inlineStr">
        <is>
          <t>Tom W.</t>
        </is>
      </c>
      <c r="H16" t="inlineStr">
        <is>
          <t>Brioche buns x24</t>
        </is>
      </c>
      <c r="I16" t="inlineStr">
        <is>
          <t>Bakery</t>
        </is>
      </c>
      <c r="J16" t="n">
        <v>12</v>
      </c>
      <c r="K16" s="26" t="n">
        <v>26.4</v>
      </c>
      <c r="L16" s="26">
        <f>J16*K16</f>
        <v>316.8</v>
      </c>
      <c r="M16" s="26" t="n">
        <v>15.33</v>
      </c>
      <c r="N16" s="26">
        <f>J16*M16</f>
        <v>183.96</v>
      </c>
      <c r="O16" s="26">
        <f>L16-N16</f>
        <v>132.84</v>
      </c>
      <c r="P16">
        <f>IF(AND(OR(Dashboard!$C$5="All",F16=Dashboard!$C$5),OR(Dashboard!$G$5="All",I16=Dashboard!$G$5),OR(Dashboard!$K$5="All",G16=Dashboard!$K$5)),1,0)</f>
        <v>1</v>
      </c>
      <c r="Q16">
        <f>IF(P16=1,IF(COUNTIFS($C$2:C16,C16,$P$2:P16,1)=1,1,0),0)</f>
        <v>0</v>
      </c>
    </row>
    <row r="17">
      <c r="A17" s="24" t="n">
        <v>45843</v>
      </c>
      <c r="B17" s="25" t="n">
        <v>45839</v>
      </c>
      <c r="C17" t="inlineStr">
        <is>
          <t>SO-26007</t>
        </is>
      </c>
      <c r="D17" t="inlineStr">
        <is>
          <t>Elsbrook Coffee House</t>
        </is>
      </c>
      <c r="E17" t="inlineStr">
        <is>
          <t>Café</t>
        </is>
      </c>
      <c r="F17" t="inlineStr">
        <is>
          <t>South</t>
        </is>
      </c>
      <c r="G17" t="inlineStr">
        <is>
          <t>Tom W.</t>
        </is>
      </c>
      <c r="H17" t="inlineStr">
        <is>
          <t>Full cream milk 2L x6</t>
        </is>
      </c>
      <c r="I17" t="inlineStr">
        <is>
          <t>Dairy &amp; eggs</t>
        </is>
      </c>
      <c r="J17" t="n">
        <v>2</v>
      </c>
      <c r="K17" s="26" t="n">
        <v>15.6</v>
      </c>
      <c r="L17" s="26">
        <f>J17*K17</f>
        <v>31.2</v>
      </c>
      <c r="M17" s="26" t="n">
        <v>12.18</v>
      </c>
      <c r="N17" s="26">
        <f>J17*M17</f>
        <v>24.36</v>
      </c>
      <c r="O17" s="26">
        <f>L17-N17</f>
        <v>6.84</v>
      </c>
      <c r="P17">
        <f>IF(AND(OR(Dashboard!$C$5="All",F17=Dashboard!$C$5),OR(Dashboard!$G$5="All",I17=Dashboard!$G$5),OR(Dashboard!$K$5="All",G17=Dashboard!$K$5)),1,0)</f>
        <v>1</v>
      </c>
      <c r="Q17">
        <f>IF(P17=1,IF(COUNTIFS($C$2:C17,C17,$P$2:P17,1)=1,1,0),0)</f>
        <v>0</v>
      </c>
    </row>
    <row r="18">
      <c r="A18" s="24" t="n">
        <v>45844</v>
      </c>
      <c r="B18" s="25" t="n">
        <v>45839</v>
      </c>
      <c r="C18" t="inlineStr">
        <is>
          <t>SO-26021</t>
        </is>
      </c>
      <c r="D18" t="inlineStr">
        <is>
          <t>Istowe Coffee House</t>
        </is>
      </c>
      <c r="E18" t="inlineStr">
        <is>
          <t>Café</t>
        </is>
      </c>
      <c r="F18" t="inlineStr">
        <is>
          <t>North</t>
        </is>
      </c>
      <c r="G18" t="inlineStr">
        <is>
          <t>Priya N.</t>
        </is>
      </c>
      <c r="H18" t="inlineStr">
        <is>
          <t>Plain flour 12.5kg</t>
        </is>
      </c>
      <c r="I18" t="inlineStr">
        <is>
          <t>Dry goods</t>
        </is>
      </c>
      <c r="J18" t="n">
        <v>7</v>
      </c>
      <c r="K18" s="26" t="n">
        <v>24.6</v>
      </c>
      <c r="L18" s="26">
        <f>J18*K18</f>
        <v>172.2</v>
      </c>
      <c r="M18" s="26" t="n">
        <v>16.84</v>
      </c>
      <c r="N18" s="26">
        <f>J18*M18</f>
        <v>117.88</v>
      </c>
      <c r="O18" s="26">
        <f>L18-N18</f>
        <v>54.32</v>
      </c>
      <c r="P18">
        <f>IF(AND(OR(Dashboard!$C$5="All",F18=Dashboard!$C$5),OR(Dashboard!$G$5="All",I18=Dashboard!$G$5),OR(Dashboard!$K$5="All",G18=Dashboard!$K$5)),1,0)</f>
        <v>1</v>
      </c>
      <c r="Q18">
        <f>IF(P18=1,IF(COUNTIFS($C$2:C18,C18,$P$2:P18,1)=1,1,0),0)</f>
        <v>1</v>
      </c>
    </row>
    <row r="19">
      <c r="A19" s="24" t="n">
        <v>45844</v>
      </c>
      <c r="B19" s="25" t="n">
        <v>45839</v>
      </c>
      <c r="C19" t="inlineStr">
        <is>
          <t>SO-26021</t>
        </is>
      </c>
      <c r="D19" t="inlineStr">
        <is>
          <t>Istowe Coffee House</t>
        </is>
      </c>
      <c r="E19" t="inlineStr">
        <is>
          <t>Café</t>
        </is>
      </c>
      <c r="F19" t="inlineStr">
        <is>
          <t>North</t>
        </is>
      </c>
      <c r="G19" t="inlineStr">
        <is>
          <t>Priya N.</t>
        </is>
      </c>
      <c r="H19" t="inlineStr">
        <is>
          <t>Unsalted butter 5kg</t>
        </is>
      </c>
      <c r="I19" t="inlineStr">
        <is>
          <t>Dairy &amp; eggs</t>
        </is>
      </c>
      <c r="J19" t="n">
        <v>7</v>
      </c>
      <c r="K19" s="26" t="n">
        <v>58</v>
      </c>
      <c r="L19" s="26">
        <f>J19*K19</f>
        <v>406</v>
      </c>
      <c r="M19" s="26" t="n">
        <v>44.75</v>
      </c>
      <c r="N19" s="26">
        <f>J19*M19</f>
        <v>313.25</v>
      </c>
      <c r="O19" s="26">
        <f>L19-N19</f>
        <v>92.75</v>
      </c>
      <c r="P19">
        <f>IF(AND(OR(Dashboard!$C$5="All",F19=Dashboard!$C$5),OR(Dashboard!$G$5="All",I19=Dashboard!$G$5),OR(Dashboard!$K$5="All",G19=Dashboard!$K$5)),1,0)</f>
        <v>1</v>
      </c>
      <c r="Q19">
        <f>IF(P19=1,IF(COUNTIFS($C$2:C19,C19,$P$2:P19,1)=1,1,0),0)</f>
        <v>0</v>
      </c>
    </row>
    <row r="20">
      <c r="A20" s="24" t="n">
        <v>45844</v>
      </c>
      <c r="B20" s="25" t="n">
        <v>45839</v>
      </c>
      <c r="C20" t="inlineStr">
        <is>
          <t>SO-26021</t>
        </is>
      </c>
      <c r="D20" t="inlineStr">
        <is>
          <t>Istowe Coffee House</t>
        </is>
      </c>
      <c r="E20" t="inlineStr">
        <is>
          <t>Café</t>
        </is>
      </c>
      <c r="F20" t="inlineStr">
        <is>
          <t>North</t>
        </is>
      </c>
      <c r="G20" t="inlineStr">
        <is>
          <t>Priya N.</t>
        </is>
      </c>
      <c r="H20" t="inlineStr">
        <is>
          <t>Frozen berries 2kg</t>
        </is>
      </c>
      <c r="I20" t="inlineStr">
        <is>
          <t>Frozen</t>
        </is>
      </c>
      <c r="J20" t="n">
        <v>6</v>
      </c>
      <c r="K20" s="26" t="n">
        <v>19.8</v>
      </c>
      <c r="L20" s="26">
        <f>J20*K20</f>
        <v>118.8</v>
      </c>
      <c r="M20" s="26" t="n">
        <v>14.23</v>
      </c>
      <c r="N20" s="26">
        <f>J20*M20</f>
        <v>85.38</v>
      </c>
      <c r="O20" s="26">
        <f>L20-N20</f>
        <v>33.42</v>
      </c>
      <c r="P20">
        <f>IF(AND(OR(Dashboard!$C$5="All",F20=Dashboard!$C$5),OR(Dashboard!$G$5="All",I20=Dashboard!$G$5),OR(Dashboard!$K$5="All",G20=Dashboard!$K$5)),1,0)</f>
        <v>1</v>
      </c>
      <c r="Q20">
        <f>IF(P20=1,IF(COUNTIFS($C$2:C20,C20,$P$2:P20,1)=1,1,0),0)</f>
        <v>0</v>
      </c>
    </row>
    <row r="21">
      <c r="A21" s="24" t="n">
        <v>45845</v>
      </c>
      <c r="B21" s="25" t="n">
        <v>45839</v>
      </c>
      <c r="C21" t="inlineStr">
        <is>
          <t>SO-26039</t>
        </is>
      </c>
      <c r="D21" t="inlineStr">
        <is>
          <t>Quellow Kitchen</t>
        </is>
      </c>
      <c r="E21" t="inlineStr">
        <is>
          <t>Restaurant</t>
        </is>
      </c>
      <c r="F21" t="inlineStr">
        <is>
          <t>West</t>
        </is>
      </c>
      <c r="G21" t="inlineStr">
        <is>
          <t>Lena K.</t>
        </is>
      </c>
      <c r="H21" t="inlineStr">
        <is>
          <t>Rolled oats 5kg</t>
        </is>
      </c>
      <c r="I21" t="inlineStr">
        <is>
          <t>Dry goods</t>
        </is>
      </c>
      <c r="J21" t="n">
        <v>11</v>
      </c>
      <c r="K21" s="26" t="n">
        <v>14.75</v>
      </c>
      <c r="L21" s="26">
        <f>J21*K21</f>
        <v>162.25</v>
      </c>
      <c r="M21" s="26" t="n">
        <v>10.25</v>
      </c>
      <c r="N21" s="26">
        <f>J21*M21</f>
        <v>112.75</v>
      </c>
      <c r="O21" s="26">
        <f>L21-N21</f>
        <v>49.5</v>
      </c>
      <c r="P21">
        <f>IF(AND(OR(Dashboard!$C$5="All",F21=Dashboard!$C$5),OR(Dashboard!$G$5="All",I21=Dashboard!$G$5),OR(Dashboard!$K$5="All",G21=Dashboard!$K$5)),1,0)</f>
        <v>1</v>
      </c>
      <c r="Q21">
        <f>IF(P21=1,IF(COUNTIFS($C$2:C21,C21,$P$2:P21,1)=1,1,0),0)</f>
        <v>1</v>
      </c>
    </row>
    <row r="22">
      <c r="A22" s="24" t="n">
        <v>45845</v>
      </c>
      <c r="B22" s="25" t="n">
        <v>45839</v>
      </c>
      <c r="C22" t="inlineStr">
        <is>
          <t>SO-26039</t>
        </is>
      </c>
      <c r="D22" t="inlineStr">
        <is>
          <t>Quellow Kitchen</t>
        </is>
      </c>
      <c r="E22" t="inlineStr">
        <is>
          <t>Restaurant</t>
        </is>
      </c>
      <c r="F22" t="inlineStr">
        <is>
          <t>West</t>
        </is>
      </c>
      <c r="G22" t="inlineStr">
        <is>
          <t>Lena K.</t>
        </is>
      </c>
      <c r="H22" t="inlineStr">
        <is>
          <t>Chai concentrate 1L x6</t>
        </is>
      </c>
      <c r="I22" t="inlineStr">
        <is>
          <t>Beverages</t>
        </is>
      </c>
      <c r="J22" t="n">
        <v>5</v>
      </c>
      <c r="K22" s="26" t="n">
        <v>42</v>
      </c>
      <c r="L22" s="26">
        <f>J22*K22</f>
        <v>210</v>
      </c>
      <c r="M22" s="26" t="n">
        <v>24.8</v>
      </c>
      <c r="N22" s="26">
        <f>J22*M22</f>
        <v>124</v>
      </c>
      <c r="O22" s="26">
        <f>L22-N22</f>
        <v>86</v>
      </c>
      <c r="P22">
        <f>IF(AND(OR(Dashboard!$C$5="All",F22=Dashboard!$C$5),OR(Dashboard!$G$5="All",I22=Dashboard!$G$5),OR(Dashboard!$K$5="All",G22=Dashboard!$K$5)),1,0)</f>
        <v>1</v>
      </c>
      <c r="Q22">
        <f>IF(P22=1,IF(COUNTIFS($C$2:C22,C22,$P$2:P22,1)=1,1,0),0)</f>
        <v>0</v>
      </c>
    </row>
    <row r="23">
      <c r="A23" s="24" t="n">
        <v>45845</v>
      </c>
      <c r="B23" s="25" t="n">
        <v>45839</v>
      </c>
      <c r="C23" t="inlineStr">
        <is>
          <t>SO-26039</t>
        </is>
      </c>
      <c r="D23" t="inlineStr">
        <is>
          <t>Quellow Kitchen</t>
        </is>
      </c>
      <c r="E23" t="inlineStr">
        <is>
          <t>Restaurant</t>
        </is>
      </c>
      <c r="F23" t="inlineStr">
        <is>
          <t>West</t>
        </is>
      </c>
      <c r="G23" t="inlineStr">
        <is>
          <t>Lena K.</t>
        </is>
      </c>
      <c r="H23" t="inlineStr">
        <is>
          <t>Croissant dough x48</t>
        </is>
      </c>
      <c r="I23" t="inlineStr">
        <is>
          <t>Bakery</t>
        </is>
      </c>
      <c r="J23" t="n">
        <v>11</v>
      </c>
      <c r="K23" s="26" t="n">
        <v>67.2</v>
      </c>
      <c r="L23" s="26">
        <f>J23*K23</f>
        <v>739.2</v>
      </c>
      <c r="M23" s="26" t="n">
        <v>37.69</v>
      </c>
      <c r="N23" s="26">
        <f>J23*M23</f>
        <v>414.59</v>
      </c>
      <c r="O23" s="26">
        <f>L23-N23</f>
        <v>324.61</v>
      </c>
      <c r="P23">
        <f>IF(AND(OR(Dashboard!$C$5="All",F23=Dashboard!$C$5),OR(Dashboard!$G$5="All",I23=Dashboard!$G$5),OR(Dashboard!$K$5="All",G23=Dashboard!$K$5)),1,0)</f>
        <v>1</v>
      </c>
      <c r="Q23">
        <f>IF(P23=1,IF(COUNTIFS($C$2:C23,C23,$P$2:P23,1)=1,1,0),0)</f>
        <v>0</v>
      </c>
    </row>
    <row r="24">
      <c r="A24" s="24" t="n">
        <v>45845</v>
      </c>
      <c r="B24" s="25" t="n">
        <v>45839</v>
      </c>
      <c r="C24" t="inlineStr">
        <is>
          <t>SO-26039</t>
        </is>
      </c>
      <c r="D24" t="inlineStr">
        <is>
          <t>Quellow Kitchen</t>
        </is>
      </c>
      <c r="E24" t="inlineStr">
        <is>
          <t>Restaurant</t>
        </is>
      </c>
      <c r="F24" t="inlineStr">
        <is>
          <t>West</t>
        </is>
      </c>
      <c r="G24" t="inlineStr">
        <is>
          <t>Lena K.</t>
        </is>
      </c>
      <c r="H24" t="inlineStr">
        <is>
          <t>Free-range eggs 15dz</t>
        </is>
      </c>
      <c r="I24" t="inlineStr">
        <is>
          <t>Dairy &amp; eggs</t>
        </is>
      </c>
      <c r="J24" t="n">
        <v>3</v>
      </c>
      <c r="K24" s="26" t="n">
        <v>84</v>
      </c>
      <c r="L24" s="26">
        <f>J24*K24</f>
        <v>252</v>
      </c>
      <c r="M24" s="26" t="n">
        <v>65.73999999999999</v>
      </c>
      <c r="N24" s="26">
        <f>J24*M24</f>
        <v>197.22</v>
      </c>
      <c r="O24" s="26">
        <f>L24-N24</f>
        <v>54.78</v>
      </c>
      <c r="P24">
        <f>IF(AND(OR(Dashboard!$C$5="All",F24=Dashboard!$C$5),OR(Dashboard!$G$5="All",I24=Dashboard!$G$5),OR(Dashboard!$K$5="All",G24=Dashboard!$K$5)),1,0)</f>
        <v>1</v>
      </c>
      <c r="Q24">
        <f>IF(P24=1,IF(COUNTIFS($C$2:C24,C24,$P$2:P24,1)=1,1,0),0)</f>
        <v>0</v>
      </c>
    </row>
    <row r="25">
      <c r="A25" s="24" t="n">
        <v>45846</v>
      </c>
      <c r="B25" s="25" t="n">
        <v>45839</v>
      </c>
      <c r="C25" t="inlineStr">
        <is>
          <t>SO-26016</t>
        </is>
      </c>
      <c r="D25" t="inlineStr">
        <is>
          <t>Orrinby Bistro</t>
        </is>
      </c>
      <c r="E25" t="inlineStr">
        <is>
          <t>Restaurant</t>
        </is>
      </c>
      <c r="F25" t="inlineStr">
        <is>
          <t>South</t>
        </is>
      </c>
      <c r="G25" t="inlineStr">
        <is>
          <t>Tom W.</t>
        </is>
      </c>
      <c r="H25" t="inlineStr">
        <is>
          <t>Orange juice 2L x6</t>
        </is>
      </c>
      <c r="I25" t="inlineStr">
        <is>
          <t>Beverages</t>
        </is>
      </c>
      <c r="J25" t="n">
        <v>14</v>
      </c>
      <c r="K25" s="26" t="n">
        <v>27</v>
      </c>
      <c r="L25" s="26">
        <f>J25*K25</f>
        <v>378</v>
      </c>
      <c r="M25" s="26" t="n">
        <v>16.31</v>
      </c>
      <c r="N25" s="26">
        <f>J25*M25</f>
        <v>228.34</v>
      </c>
      <c r="O25" s="26">
        <f>L25-N25</f>
        <v>149.66</v>
      </c>
      <c r="P25">
        <f>IF(AND(OR(Dashboard!$C$5="All",F25=Dashboard!$C$5),OR(Dashboard!$G$5="All",I25=Dashboard!$G$5),OR(Dashboard!$K$5="All",G25=Dashboard!$K$5)),1,0)</f>
        <v>1</v>
      </c>
      <c r="Q25">
        <f>IF(P25=1,IF(COUNTIFS($C$2:C25,C25,$P$2:P25,1)=1,1,0),0)</f>
        <v>1</v>
      </c>
    </row>
    <row r="26">
      <c r="A26" s="24" t="n">
        <v>45846</v>
      </c>
      <c r="B26" s="25" t="n">
        <v>45839</v>
      </c>
      <c r="C26" t="inlineStr">
        <is>
          <t>SO-26016</t>
        </is>
      </c>
      <c r="D26" t="inlineStr">
        <is>
          <t>Orrinby Bistro</t>
        </is>
      </c>
      <c r="E26" t="inlineStr">
        <is>
          <t>Restaurant</t>
        </is>
      </c>
      <c r="F26" t="inlineStr">
        <is>
          <t>South</t>
        </is>
      </c>
      <c r="G26" t="inlineStr">
        <is>
          <t>Tom W.</t>
        </is>
      </c>
      <c r="H26" t="inlineStr">
        <is>
          <t>Frozen berries 2kg</t>
        </is>
      </c>
      <c r="I26" t="inlineStr">
        <is>
          <t>Frozen</t>
        </is>
      </c>
      <c r="J26" t="n">
        <v>11</v>
      </c>
      <c r="K26" s="26" t="n">
        <v>19.8</v>
      </c>
      <c r="L26" s="26">
        <f>J26*K26</f>
        <v>217.8</v>
      </c>
      <c r="M26" s="26" t="n">
        <v>14.72</v>
      </c>
      <c r="N26" s="26">
        <f>J26*M26</f>
        <v>161.92</v>
      </c>
      <c r="O26" s="26">
        <f>L26-N26</f>
        <v>55.88</v>
      </c>
      <c r="P26">
        <f>IF(AND(OR(Dashboard!$C$5="All",F26=Dashboard!$C$5),OR(Dashboard!$G$5="All",I26=Dashboard!$G$5),OR(Dashboard!$K$5="All",G26=Dashboard!$K$5)),1,0)</f>
        <v>1</v>
      </c>
      <c r="Q26">
        <f>IF(P26=1,IF(COUNTIFS($C$2:C26,C26,$P$2:P26,1)=1,1,0),0)</f>
        <v>0</v>
      </c>
    </row>
    <row r="27">
      <c r="A27" s="24" t="n">
        <v>45846</v>
      </c>
      <c r="B27" s="25" t="n">
        <v>45839</v>
      </c>
      <c r="C27" t="inlineStr">
        <is>
          <t>SO-26016</t>
        </is>
      </c>
      <c r="D27" t="inlineStr">
        <is>
          <t>Orrinby Bistro</t>
        </is>
      </c>
      <c r="E27" t="inlineStr">
        <is>
          <t>Restaurant</t>
        </is>
      </c>
      <c r="F27" t="inlineStr">
        <is>
          <t>South</t>
        </is>
      </c>
      <c r="G27" t="inlineStr">
        <is>
          <t>Tom W.</t>
        </is>
      </c>
      <c r="H27" t="inlineStr">
        <is>
          <t>Croissant dough x48</t>
        </is>
      </c>
      <c r="I27" t="inlineStr">
        <is>
          <t>Bakery</t>
        </is>
      </c>
      <c r="J27" t="n">
        <v>6</v>
      </c>
      <c r="K27" s="26" t="n">
        <v>67.2</v>
      </c>
      <c r="L27" s="26">
        <f>J27*K27</f>
        <v>403.2</v>
      </c>
      <c r="M27" s="26" t="n">
        <v>38.84</v>
      </c>
      <c r="N27" s="26">
        <f>J27*M27</f>
        <v>233.04</v>
      </c>
      <c r="O27" s="26">
        <f>L27-N27</f>
        <v>170.16</v>
      </c>
      <c r="P27">
        <f>IF(AND(OR(Dashboard!$C$5="All",F27=Dashboard!$C$5),OR(Dashboard!$G$5="All",I27=Dashboard!$G$5),OR(Dashboard!$K$5="All",G27=Dashboard!$K$5)),1,0)</f>
        <v>1</v>
      </c>
      <c r="Q27">
        <f>IF(P27=1,IF(COUNTIFS($C$2:C27,C27,$P$2:P27,1)=1,1,0),0)</f>
        <v>0</v>
      </c>
    </row>
    <row r="28">
      <c r="A28" s="24" t="n">
        <v>45847</v>
      </c>
      <c r="B28" s="25" t="n">
        <v>45839</v>
      </c>
      <c r="C28" t="inlineStr">
        <is>
          <t>SO-26014</t>
        </is>
      </c>
      <c r="D28" t="inlineStr">
        <is>
          <t>Brasken Events Co.</t>
        </is>
      </c>
      <c r="E28" t="inlineStr">
        <is>
          <t>Caterer</t>
        </is>
      </c>
      <c r="F28" t="inlineStr">
        <is>
          <t>North</t>
        </is>
      </c>
      <c r="G28" t="inlineStr">
        <is>
          <t>Priya N.</t>
        </is>
      </c>
      <c r="H28" t="inlineStr">
        <is>
          <t>Free-range eggs 15dz</t>
        </is>
      </c>
      <c r="I28" t="inlineStr">
        <is>
          <t>Dairy &amp; eggs</t>
        </is>
      </c>
      <c r="J28" t="n">
        <v>13</v>
      </c>
      <c r="K28" s="26" t="n">
        <v>84</v>
      </c>
      <c r="L28" s="26">
        <f>J28*K28</f>
        <v>1092</v>
      </c>
      <c r="M28" s="26" t="n">
        <v>62.19</v>
      </c>
      <c r="N28" s="26">
        <f>J28*M28</f>
        <v>808.47</v>
      </c>
      <c r="O28" s="26">
        <f>L28-N28</f>
        <v>283.53</v>
      </c>
      <c r="P28">
        <f>IF(AND(OR(Dashboard!$C$5="All",F28=Dashboard!$C$5),OR(Dashboard!$G$5="All",I28=Dashboard!$G$5),OR(Dashboard!$K$5="All",G28=Dashboard!$K$5)),1,0)</f>
        <v>1</v>
      </c>
      <c r="Q28">
        <f>IF(P28=1,IF(COUNTIFS($C$2:C28,C28,$P$2:P28,1)=1,1,0),0)</f>
        <v>1</v>
      </c>
    </row>
    <row r="29">
      <c r="A29" s="24" t="n">
        <v>45847</v>
      </c>
      <c r="B29" s="25" t="n">
        <v>45839</v>
      </c>
      <c r="C29" t="inlineStr">
        <is>
          <t>SO-26014</t>
        </is>
      </c>
      <c r="D29" t="inlineStr">
        <is>
          <t>Brasken Events Co.</t>
        </is>
      </c>
      <c r="E29" t="inlineStr">
        <is>
          <t>Caterer</t>
        </is>
      </c>
      <c r="F29" t="inlineStr">
        <is>
          <t>North</t>
        </is>
      </c>
      <c r="G29" t="inlineStr">
        <is>
          <t>Priya N.</t>
        </is>
      </c>
      <c r="H29" t="inlineStr">
        <is>
          <t>Bagels x36</t>
        </is>
      </c>
      <c r="I29" t="inlineStr">
        <is>
          <t>Bakery</t>
        </is>
      </c>
      <c r="J29" t="n">
        <v>3</v>
      </c>
      <c r="K29" s="26" t="n">
        <v>38.5</v>
      </c>
      <c r="L29" s="26">
        <f>J29*K29</f>
        <v>115.5</v>
      </c>
      <c r="M29" s="26" t="n">
        <v>23.17</v>
      </c>
      <c r="N29" s="26">
        <f>J29*M29</f>
        <v>69.51</v>
      </c>
      <c r="O29" s="26">
        <f>L29-N29</f>
        <v>45.99</v>
      </c>
      <c r="P29">
        <f>IF(AND(OR(Dashboard!$C$5="All",F29=Dashboard!$C$5),OR(Dashboard!$G$5="All",I29=Dashboard!$G$5),OR(Dashboard!$K$5="All",G29=Dashboard!$K$5)),1,0)</f>
        <v>1</v>
      </c>
      <c r="Q29">
        <f>IF(P29=1,IF(COUNTIFS($C$2:C29,C29,$P$2:P29,1)=1,1,0),0)</f>
        <v>0</v>
      </c>
    </row>
    <row r="30">
      <c r="A30" s="24" t="n">
        <v>45848</v>
      </c>
      <c r="B30" s="25" t="n">
        <v>45839</v>
      </c>
      <c r="C30" t="inlineStr">
        <is>
          <t>SO-26006</t>
        </is>
      </c>
      <c r="D30" t="inlineStr">
        <is>
          <t>Oskaby Coffee House</t>
        </is>
      </c>
      <c r="E30" t="inlineStr">
        <is>
          <t>Café</t>
        </is>
      </c>
      <c r="F30" t="inlineStr">
        <is>
          <t>South</t>
        </is>
      </c>
      <c r="G30" t="inlineStr">
        <is>
          <t>Tom W.</t>
        </is>
      </c>
      <c r="H30" t="inlineStr">
        <is>
          <t>Cheddar block 2kg</t>
        </is>
      </c>
      <c r="I30" t="inlineStr">
        <is>
          <t>Dairy &amp; eggs</t>
        </is>
      </c>
      <c r="J30" t="n">
        <v>2</v>
      </c>
      <c r="K30" s="26" t="n">
        <v>31.5</v>
      </c>
      <c r="L30" s="26">
        <f>J30*K30</f>
        <v>63</v>
      </c>
      <c r="M30" s="26" t="n">
        <v>24.39</v>
      </c>
      <c r="N30" s="26">
        <f>J30*M30</f>
        <v>48.78</v>
      </c>
      <c r="O30" s="26">
        <f>L30-N30</f>
        <v>14.22</v>
      </c>
      <c r="P30">
        <f>IF(AND(OR(Dashboard!$C$5="All",F30=Dashboard!$C$5),OR(Dashboard!$G$5="All",I30=Dashboard!$G$5),OR(Dashboard!$K$5="All",G30=Dashboard!$K$5)),1,0)</f>
        <v>1</v>
      </c>
      <c r="Q30">
        <f>IF(P30=1,IF(COUNTIFS($C$2:C30,C30,$P$2:P30,1)=1,1,0),0)</f>
        <v>1</v>
      </c>
    </row>
    <row r="31">
      <c r="A31" s="24" t="n">
        <v>45848</v>
      </c>
      <c r="B31" s="25" t="n">
        <v>45839</v>
      </c>
      <c r="C31" t="inlineStr">
        <is>
          <t>SO-26006</t>
        </is>
      </c>
      <c r="D31" t="inlineStr">
        <is>
          <t>Oskaby Coffee House</t>
        </is>
      </c>
      <c r="E31" t="inlineStr">
        <is>
          <t>Café</t>
        </is>
      </c>
      <c r="F31" t="inlineStr">
        <is>
          <t>South</t>
        </is>
      </c>
      <c r="G31" t="inlineStr">
        <is>
          <t>Tom W.</t>
        </is>
      </c>
      <c r="H31" t="inlineStr">
        <is>
          <t>Gelato 5L</t>
        </is>
      </c>
      <c r="I31" t="inlineStr">
        <is>
          <t>Frozen</t>
        </is>
      </c>
      <c r="J31" t="n">
        <v>3</v>
      </c>
      <c r="K31" s="26" t="n">
        <v>46.5</v>
      </c>
      <c r="L31" s="26">
        <f>J31*K31</f>
        <v>139.5</v>
      </c>
      <c r="M31" s="26" t="n">
        <v>33.37</v>
      </c>
      <c r="N31" s="26">
        <f>J31*M31</f>
        <v>100.11</v>
      </c>
      <c r="O31" s="26">
        <f>L31-N31</f>
        <v>39.39</v>
      </c>
      <c r="P31">
        <f>IF(AND(OR(Dashboard!$C$5="All",F31=Dashboard!$C$5),OR(Dashboard!$G$5="All",I31=Dashboard!$G$5),OR(Dashboard!$K$5="All",G31=Dashboard!$K$5)),1,0)</f>
        <v>1</v>
      </c>
      <c r="Q31">
        <f>IF(P31=1,IF(COUNTIFS($C$2:C31,C31,$P$2:P31,1)=1,1,0),0)</f>
        <v>0</v>
      </c>
    </row>
    <row r="32">
      <c r="A32" s="24" t="n">
        <v>45848</v>
      </c>
      <c r="B32" s="25" t="n">
        <v>45839</v>
      </c>
      <c r="C32" t="inlineStr">
        <is>
          <t>SO-26006</t>
        </is>
      </c>
      <c r="D32" t="inlineStr">
        <is>
          <t>Oskaby Coffee House</t>
        </is>
      </c>
      <c r="E32" t="inlineStr">
        <is>
          <t>Café</t>
        </is>
      </c>
      <c r="F32" t="inlineStr">
        <is>
          <t>South</t>
        </is>
      </c>
      <c r="G32" t="inlineStr">
        <is>
          <t>Tom W.</t>
        </is>
      </c>
      <c r="H32" t="inlineStr">
        <is>
          <t>Chai concentrate 1L x6</t>
        </is>
      </c>
      <c r="I32" t="inlineStr">
        <is>
          <t>Beverages</t>
        </is>
      </c>
      <c r="J32" t="n">
        <v>13</v>
      </c>
      <c r="K32" s="26" t="n">
        <v>42</v>
      </c>
      <c r="L32" s="26">
        <f>J32*K32</f>
        <v>546</v>
      </c>
      <c r="M32" s="26" t="n">
        <v>25.58</v>
      </c>
      <c r="N32" s="26">
        <f>J32*M32</f>
        <v>332.54</v>
      </c>
      <c r="O32" s="26">
        <f>L32-N32</f>
        <v>213.46</v>
      </c>
      <c r="P32">
        <f>IF(AND(OR(Dashboard!$C$5="All",F32=Dashboard!$C$5),OR(Dashboard!$G$5="All",I32=Dashboard!$G$5),OR(Dashboard!$K$5="All",G32=Dashboard!$K$5)),1,0)</f>
        <v>1</v>
      </c>
      <c r="Q32">
        <f>IF(P32=1,IF(COUNTIFS($C$2:C32,C32,$P$2:P32,1)=1,1,0),0)</f>
        <v>0</v>
      </c>
    </row>
    <row r="33">
      <c r="A33" s="24" t="n">
        <v>45848</v>
      </c>
      <c r="B33" s="25" t="n">
        <v>45839</v>
      </c>
      <c r="C33" t="inlineStr">
        <is>
          <t>SO-26006</t>
        </is>
      </c>
      <c r="D33" t="inlineStr">
        <is>
          <t>Oskaby Coffee House</t>
        </is>
      </c>
      <c r="E33" t="inlineStr">
        <is>
          <t>Café</t>
        </is>
      </c>
      <c r="F33" t="inlineStr">
        <is>
          <t>South</t>
        </is>
      </c>
      <c r="G33" t="inlineStr">
        <is>
          <t>Tom W.</t>
        </is>
      </c>
      <c r="H33" t="inlineStr">
        <is>
          <t>Sourdough loaf x10</t>
        </is>
      </c>
      <c r="I33" t="inlineStr">
        <is>
          <t>Bakery</t>
        </is>
      </c>
      <c r="J33" t="n">
        <v>4</v>
      </c>
      <c r="K33" s="26" t="n">
        <v>52</v>
      </c>
      <c r="L33" s="26">
        <f>J33*K33</f>
        <v>208</v>
      </c>
      <c r="M33" s="26" t="n">
        <v>30.64</v>
      </c>
      <c r="N33" s="26">
        <f>J33*M33</f>
        <v>122.56</v>
      </c>
      <c r="O33" s="26">
        <f>L33-N33</f>
        <v>85.44</v>
      </c>
      <c r="P33">
        <f>IF(AND(OR(Dashboard!$C$5="All",F33=Dashboard!$C$5),OR(Dashboard!$G$5="All",I33=Dashboard!$G$5),OR(Dashboard!$K$5="All",G33=Dashboard!$K$5)),1,0)</f>
        <v>1</v>
      </c>
      <c r="Q33">
        <f>IF(P33=1,IF(COUNTIFS($C$2:C33,C33,$P$2:P33,1)=1,1,0),0)</f>
        <v>0</v>
      </c>
    </row>
    <row r="34">
      <c r="A34" s="24" t="n">
        <v>45848</v>
      </c>
      <c r="B34" s="25" t="n">
        <v>45839</v>
      </c>
      <c r="C34" t="inlineStr">
        <is>
          <t>SO-26008</t>
        </is>
      </c>
      <c r="D34" t="inlineStr">
        <is>
          <t>Marrowfield Coffee House</t>
        </is>
      </c>
      <c r="E34" t="inlineStr">
        <is>
          <t>Café</t>
        </is>
      </c>
      <c r="F34" t="inlineStr">
        <is>
          <t>Regional</t>
        </is>
      </c>
      <c r="G34" t="inlineStr">
        <is>
          <t>Sam O.</t>
        </is>
      </c>
      <c r="H34" t="inlineStr">
        <is>
          <t>Orange juice 2L x6</t>
        </is>
      </c>
      <c r="I34" t="inlineStr">
        <is>
          <t>Beverages</t>
        </is>
      </c>
      <c r="J34" t="n">
        <v>8</v>
      </c>
      <c r="K34" s="26" t="n">
        <v>27</v>
      </c>
      <c r="L34" s="26">
        <f>J34*K34</f>
        <v>216</v>
      </c>
      <c r="M34" s="26" t="n">
        <v>16.43</v>
      </c>
      <c r="N34" s="26">
        <f>J34*M34</f>
        <v>131.44</v>
      </c>
      <c r="O34" s="26">
        <f>L34-N34</f>
        <v>84.56</v>
      </c>
      <c r="P34">
        <f>IF(AND(OR(Dashboard!$C$5="All",F34=Dashboard!$C$5),OR(Dashboard!$G$5="All",I34=Dashboard!$G$5),OR(Dashboard!$K$5="All",G34=Dashboard!$K$5)),1,0)</f>
        <v>1</v>
      </c>
      <c r="Q34">
        <f>IF(P34=1,IF(COUNTIFS($C$2:C34,C34,$P$2:P34,1)=1,1,0),0)</f>
        <v>1</v>
      </c>
    </row>
    <row r="35">
      <c r="A35" s="24" t="n">
        <v>45848</v>
      </c>
      <c r="B35" s="25" t="n">
        <v>45839</v>
      </c>
      <c r="C35" t="inlineStr">
        <is>
          <t>SO-26008</t>
        </is>
      </c>
      <c r="D35" t="inlineStr">
        <is>
          <t>Marrowfield Coffee House</t>
        </is>
      </c>
      <c r="E35" t="inlineStr">
        <is>
          <t>Café</t>
        </is>
      </c>
      <c r="F35" t="inlineStr">
        <is>
          <t>Regional</t>
        </is>
      </c>
      <c r="G35" t="inlineStr">
        <is>
          <t>Sam O.</t>
        </is>
      </c>
      <c r="H35" t="inlineStr">
        <is>
          <t>Full cream milk 2L x6</t>
        </is>
      </c>
      <c r="I35" t="inlineStr">
        <is>
          <t>Dairy &amp; eggs</t>
        </is>
      </c>
      <c r="J35" t="n">
        <v>5</v>
      </c>
      <c r="K35" s="26" t="n">
        <v>15.6</v>
      </c>
      <c r="L35" s="26">
        <f>J35*K35</f>
        <v>78</v>
      </c>
      <c r="M35" s="26" t="n">
        <v>11.64</v>
      </c>
      <c r="N35" s="26">
        <f>J35*M35</f>
        <v>58.2</v>
      </c>
      <c r="O35" s="26">
        <f>L35-N35</f>
        <v>19.8</v>
      </c>
      <c r="P35">
        <f>IF(AND(OR(Dashboard!$C$5="All",F35=Dashboard!$C$5),OR(Dashboard!$G$5="All",I35=Dashboard!$G$5),OR(Dashboard!$K$5="All",G35=Dashboard!$K$5)),1,0)</f>
        <v>1</v>
      </c>
      <c r="Q35">
        <f>IF(P35=1,IF(COUNTIFS($C$2:C35,C35,$P$2:P35,1)=1,1,0),0)</f>
        <v>0</v>
      </c>
    </row>
    <row r="36">
      <c r="A36" s="24" t="n">
        <v>45848</v>
      </c>
      <c r="B36" s="25" t="n">
        <v>45839</v>
      </c>
      <c r="C36" t="inlineStr">
        <is>
          <t>SO-26008</t>
        </is>
      </c>
      <c r="D36" t="inlineStr">
        <is>
          <t>Marrowfield Coffee House</t>
        </is>
      </c>
      <c r="E36" t="inlineStr">
        <is>
          <t>Café</t>
        </is>
      </c>
      <c r="F36" t="inlineStr">
        <is>
          <t>Regional</t>
        </is>
      </c>
      <c r="G36" t="inlineStr">
        <is>
          <t>Sam O.</t>
        </is>
      </c>
      <c r="H36" t="inlineStr">
        <is>
          <t>Frozen berries 2kg</t>
        </is>
      </c>
      <c r="I36" t="inlineStr">
        <is>
          <t>Frozen</t>
        </is>
      </c>
      <c r="J36" t="n">
        <v>11</v>
      </c>
      <c r="K36" s="26" t="n">
        <v>19.8</v>
      </c>
      <c r="L36" s="26">
        <f>J36*K36</f>
        <v>217.8</v>
      </c>
      <c r="M36" s="26" t="n">
        <v>14.22</v>
      </c>
      <c r="N36" s="26">
        <f>J36*M36</f>
        <v>156.42</v>
      </c>
      <c r="O36" s="26">
        <f>L36-N36</f>
        <v>61.38</v>
      </c>
      <c r="P36">
        <f>IF(AND(OR(Dashboard!$C$5="All",F36=Dashboard!$C$5),OR(Dashboard!$G$5="All",I36=Dashboard!$G$5),OR(Dashboard!$K$5="All",G36=Dashboard!$K$5)),1,0)</f>
        <v>1</v>
      </c>
      <c r="Q36">
        <f>IF(P36=1,IF(COUNTIFS($C$2:C36,C36,$P$2:P36,1)=1,1,0),0)</f>
        <v>0</v>
      </c>
    </row>
    <row r="37">
      <c r="A37" s="24" t="n">
        <v>45848</v>
      </c>
      <c r="B37" s="25" t="n">
        <v>45839</v>
      </c>
      <c r="C37" t="inlineStr">
        <is>
          <t>SO-26029</t>
        </is>
      </c>
      <c r="D37" t="inlineStr">
        <is>
          <t>Lumsey Kitchen</t>
        </is>
      </c>
      <c r="E37" t="inlineStr">
        <is>
          <t>Restaurant</t>
        </is>
      </c>
      <c r="F37" t="inlineStr">
        <is>
          <t>West</t>
        </is>
      </c>
      <c r="G37" t="inlineStr">
        <is>
          <t>Lena K.</t>
        </is>
      </c>
      <c r="H37" t="inlineStr">
        <is>
          <t>Chickpeas 2kg</t>
        </is>
      </c>
      <c r="I37" t="inlineStr">
        <is>
          <t>Dry goods</t>
        </is>
      </c>
      <c r="J37" t="n">
        <v>4</v>
      </c>
      <c r="K37" s="26" t="n">
        <v>9.199999999999999</v>
      </c>
      <c r="L37" s="26">
        <f>J37*K37</f>
        <v>36.8</v>
      </c>
      <c r="M37" s="26" t="n">
        <v>6.24</v>
      </c>
      <c r="N37" s="26">
        <f>J37*M37</f>
        <v>24.96</v>
      </c>
      <c r="O37" s="26">
        <f>L37-N37</f>
        <v>11.84</v>
      </c>
      <c r="P37">
        <f>IF(AND(OR(Dashboard!$C$5="All",F37=Dashboard!$C$5),OR(Dashboard!$G$5="All",I37=Dashboard!$G$5),OR(Dashboard!$K$5="All",G37=Dashboard!$K$5)),1,0)</f>
        <v>1</v>
      </c>
      <c r="Q37">
        <f>IF(P37=1,IF(COUNTIFS($C$2:C37,C37,$P$2:P37,1)=1,1,0),0)</f>
        <v>1</v>
      </c>
    </row>
    <row r="38">
      <c r="A38" s="24" t="n">
        <v>45848</v>
      </c>
      <c r="B38" s="25" t="n">
        <v>45839</v>
      </c>
      <c r="C38" t="inlineStr">
        <is>
          <t>SO-26029</t>
        </is>
      </c>
      <c r="D38" t="inlineStr">
        <is>
          <t>Lumsey Kitchen</t>
        </is>
      </c>
      <c r="E38" t="inlineStr">
        <is>
          <t>Restaurant</t>
        </is>
      </c>
      <c r="F38" t="inlineStr">
        <is>
          <t>West</t>
        </is>
      </c>
      <c r="G38" t="inlineStr">
        <is>
          <t>Lena K.</t>
        </is>
      </c>
      <c r="H38" t="inlineStr">
        <is>
          <t>Free-range eggs 15dz</t>
        </is>
      </c>
      <c r="I38" t="inlineStr">
        <is>
          <t>Dairy &amp; eggs</t>
        </is>
      </c>
      <c r="J38" t="n">
        <v>6</v>
      </c>
      <c r="K38" s="26" t="n">
        <v>84</v>
      </c>
      <c r="L38" s="26">
        <f>J38*K38</f>
        <v>504</v>
      </c>
      <c r="M38" s="26" t="n">
        <v>64.91</v>
      </c>
      <c r="N38" s="26">
        <f>J38*M38</f>
        <v>389.46</v>
      </c>
      <c r="O38" s="26">
        <f>L38-N38</f>
        <v>114.54</v>
      </c>
      <c r="P38">
        <f>IF(AND(OR(Dashboard!$C$5="All",F38=Dashboard!$C$5),OR(Dashboard!$G$5="All",I38=Dashboard!$G$5),OR(Dashboard!$K$5="All",G38=Dashboard!$K$5)),1,0)</f>
        <v>1</v>
      </c>
      <c r="Q38">
        <f>IF(P38=1,IF(COUNTIFS($C$2:C38,C38,$P$2:P38,1)=1,1,0),0)</f>
        <v>0</v>
      </c>
    </row>
    <row r="39">
      <c r="A39" s="24" t="n">
        <v>45848</v>
      </c>
      <c r="B39" s="25" t="n">
        <v>45839</v>
      </c>
      <c r="C39" t="inlineStr">
        <is>
          <t>SO-26029</t>
        </is>
      </c>
      <c r="D39" t="inlineStr">
        <is>
          <t>Lumsey Kitchen</t>
        </is>
      </c>
      <c r="E39" t="inlineStr">
        <is>
          <t>Restaurant</t>
        </is>
      </c>
      <c r="F39" t="inlineStr">
        <is>
          <t>West</t>
        </is>
      </c>
      <c r="G39" t="inlineStr">
        <is>
          <t>Lena K.</t>
        </is>
      </c>
      <c r="H39" t="inlineStr">
        <is>
          <t>Bagels x36</t>
        </is>
      </c>
      <c r="I39" t="inlineStr">
        <is>
          <t>Bakery</t>
        </is>
      </c>
      <c r="J39" t="n">
        <v>14</v>
      </c>
      <c r="K39" s="26" t="n">
        <v>38.5</v>
      </c>
      <c r="L39" s="26">
        <f>J39*K39</f>
        <v>539</v>
      </c>
      <c r="M39" s="26" t="n">
        <v>21.6</v>
      </c>
      <c r="N39" s="26">
        <f>J39*M39</f>
        <v>302.4</v>
      </c>
      <c r="O39" s="26">
        <f>L39-N39</f>
        <v>236.6</v>
      </c>
      <c r="P39">
        <f>IF(AND(OR(Dashboard!$C$5="All",F39=Dashboard!$C$5),OR(Dashboard!$G$5="All",I39=Dashboard!$G$5),OR(Dashboard!$K$5="All",G39=Dashboard!$K$5)),1,0)</f>
        <v>1</v>
      </c>
      <c r="Q39">
        <f>IF(P39=1,IF(COUNTIFS($C$2:C39,C39,$P$2:P39,1)=1,1,0),0)</f>
        <v>0</v>
      </c>
    </row>
    <row r="40">
      <c r="A40" s="24" t="n">
        <v>45848</v>
      </c>
      <c r="B40" s="25" t="n">
        <v>45839</v>
      </c>
      <c r="C40" t="inlineStr">
        <is>
          <t>SO-26029</t>
        </is>
      </c>
      <c r="D40" t="inlineStr">
        <is>
          <t>Lumsey Kitchen</t>
        </is>
      </c>
      <c r="E40" t="inlineStr">
        <is>
          <t>Restaurant</t>
        </is>
      </c>
      <c r="F40" t="inlineStr">
        <is>
          <t>West</t>
        </is>
      </c>
      <c r="G40" t="inlineStr">
        <is>
          <t>Lena K.</t>
        </is>
      </c>
      <c r="H40" t="inlineStr">
        <is>
          <t>Gelato 5L</t>
        </is>
      </c>
      <c r="I40" t="inlineStr">
        <is>
          <t>Frozen</t>
        </is>
      </c>
      <c r="J40" t="n">
        <v>12</v>
      </c>
      <c r="K40" s="26" t="n">
        <v>46.5</v>
      </c>
      <c r="L40" s="26">
        <f>J40*K40</f>
        <v>558</v>
      </c>
      <c r="M40" s="26" t="n">
        <v>32.13</v>
      </c>
      <c r="N40" s="26">
        <f>J40*M40</f>
        <v>385.56</v>
      </c>
      <c r="O40" s="26">
        <f>L40-N40</f>
        <v>172.44</v>
      </c>
      <c r="P40">
        <f>IF(AND(OR(Dashboard!$C$5="All",F40=Dashboard!$C$5),OR(Dashboard!$G$5="All",I40=Dashboard!$G$5),OR(Dashboard!$K$5="All",G40=Dashboard!$K$5)),1,0)</f>
        <v>1</v>
      </c>
      <c r="Q40">
        <f>IF(P40=1,IF(COUNTIFS($C$2:C40,C40,$P$2:P40,1)=1,1,0),0)</f>
        <v>0</v>
      </c>
    </row>
    <row r="41">
      <c r="A41" s="24" t="n">
        <v>45850</v>
      </c>
      <c r="B41" s="25" t="n">
        <v>45839</v>
      </c>
      <c r="C41" t="inlineStr">
        <is>
          <t>SO-26001</t>
        </is>
      </c>
      <c r="D41" t="inlineStr">
        <is>
          <t>Elsbrook Coffee House</t>
        </is>
      </c>
      <c r="E41" t="inlineStr">
        <is>
          <t>Café</t>
        </is>
      </c>
      <c r="F41" t="inlineStr">
        <is>
          <t>South</t>
        </is>
      </c>
      <c r="G41" t="inlineStr">
        <is>
          <t>Tom W.</t>
        </is>
      </c>
      <c r="H41" t="inlineStr">
        <is>
          <t>Barista milk 1L x12</t>
        </is>
      </c>
      <c r="I41" t="inlineStr">
        <is>
          <t>Dairy &amp; eggs</t>
        </is>
      </c>
      <c r="J41" t="n">
        <v>12</v>
      </c>
      <c r="K41" s="26" t="n">
        <v>26.4</v>
      </c>
      <c r="L41" s="26">
        <f>J41*K41</f>
        <v>316.8</v>
      </c>
      <c r="M41" s="26" t="n">
        <v>19.39</v>
      </c>
      <c r="N41" s="26">
        <f>J41*M41</f>
        <v>232.68</v>
      </c>
      <c r="O41" s="26">
        <f>L41-N41</f>
        <v>84.12</v>
      </c>
      <c r="P41">
        <f>IF(AND(OR(Dashboard!$C$5="All",F41=Dashboard!$C$5),OR(Dashboard!$G$5="All",I41=Dashboard!$G$5),OR(Dashboard!$K$5="All",G41=Dashboard!$K$5)),1,0)</f>
        <v>1</v>
      </c>
      <c r="Q41">
        <f>IF(P41=1,IF(COUNTIFS($C$2:C41,C41,$P$2:P41,1)=1,1,0),0)</f>
        <v>1</v>
      </c>
    </row>
    <row r="42">
      <c r="A42" s="24" t="n">
        <v>45850</v>
      </c>
      <c r="B42" s="25" t="n">
        <v>45839</v>
      </c>
      <c r="C42" t="inlineStr">
        <is>
          <t>SO-26001</t>
        </is>
      </c>
      <c r="D42" t="inlineStr">
        <is>
          <t>Elsbrook Coffee House</t>
        </is>
      </c>
      <c r="E42" t="inlineStr">
        <is>
          <t>Café</t>
        </is>
      </c>
      <c r="F42" t="inlineStr">
        <is>
          <t>South</t>
        </is>
      </c>
      <c r="G42" t="inlineStr">
        <is>
          <t>Tom W.</t>
        </is>
      </c>
      <c r="H42" t="inlineStr">
        <is>
          <t>Frozen berries 2kg</t>
        </is>
      </c>
      <c r="I42" t="inlineStr">
        <is>
          <t>Frozen</t>
        </is>
      </c>
      <c r="J42" t="n">
        <v>11</v>
      </c>
      <c r="K42" s="26" t="n">
        <v>19.8</v>
      </c>
      <c r="L42" s="26">
        <f>J42*K42</f>
        <v>217.8</v>
      </c>
      <c r="M42" s="26" t="n">
        <v>14.11</v>
      </c>
      <c r="N42" s="26">
        <f>J42*M42</f>
        <v>155.21</v>
      </c>
      <c r="O42" s="26">
        <f>L42-N42</f>
        <v>62.59</v>
      </c>
      <c r="P42">
        <f>IF(AND(OR(Dashboard!$C$5="All",F42=Dashboard!$C$5),OR(Dashboard!$G$5="All",I42=Dashboard!$G$5),OR(Dashboard!$K$5="All",G42=Dashboard!$K$5)),1,0)</f>
        <v>1</v>
      </c>
      <c r="Q42">
        <f>IF(P42=1,IF(COUNTIFS($C$2:C42,C42,$P$2:P42,1)=1,1,0),0)</f>
        <v>0</v>
      </c>
    </row>
    <row r="43">
      <c r="A43" s="24" t="n">
        <v>45850</v>
      </c>
      <c r="B43" s="25" t="n">
        <v>45839</v>
      </c>
      <c r="C43" t="inlineStr">
        <is>
          <t>SO-26034</t>
        </is>
      </c>
      <c r="D43" t="inlineStr">
        <is>
          <t>Fennick Espresso Bar</t>
        </is>
      </c>
      <c r="E43" t="inlineStr">
        <is>
          <t>Café</t>
        </is>
      </c>
      <c r="F43" t="inlineStr">
        <is>
          <t>East</t>
        </is>
      </c>
      <c r="G43" t="inlineStr">
        <is>
          <t>Priya N.</t>
        </is>
      </c>
      <c r="H43" t="inlineStr">
        <is>
          <t>Bagels x36</t>
        </is>
      </c>
      <c r="I43" t="inlineStr">
        <is>
          <t>Bakery</t>
        </is>
      </c>
      <c r="J43" t="n">
        <v>13</v>
      </c>
      <c r="K43" s="26" t="n">
        <v>38.5</v>
      </c>
      <c r="L43" s="26">
        <f>J43*K43</f>
        <v>500.5</v>
      </c>
      <c r="M43" s="26" t="n">
        <v>22.59</v>
      </c>
      <c r="N43" s="26">
        <f>J43*M43</f>
        <v>293.67</v>
      </c>
      <c r="O43" s="26">
        <f>L43-N43</f>
        <v>206.83</v>
      </c>
      <c r="P43">
        <f>IF(AND(OR(Dashboard!$C$5="All",F43=Dashboard!$C$5),OR(Dashboard!$G$5="All",I43=Dashboard!$G$5),OR(Dashboard!$K$5="All",G43=Dashboard!$K$5)),1,0)</f>
        <v>1</v>
      </c>
      <c r="Q43">
        <f>IF(P43=1,IF(COUNTIFS($C$2:C43,C43,$P$2:P43,1)=1,1,0),0)</f>
        <v>1</v>
      </c>
    </row>
    <row r="44">
      <c r="A44" s="24" t="n">
        <v>45850</v>
      </c>
      <c r="B44" s="25" t="n">
        <v>45839</v>
      </c>
      <c r="C44" t="inlineStr">
        <is>
          <t>SO-26034</t>
        </is>
      </c>
      <c r="D44" t="inlineStr">
        <is>
          <t>Fennick Espresso Bar</t>
        </is>
      </c>
      <c r="E44" t="inlineStr">
        <is>
          <t>Café</t>
        </is>
      </c>
      <c r="F44" t="inlineStr">
        <is>
          <t>East</t>
        </is>
      </c>
      <c r="G44" t="inlineStr">
        <is>
          <t>Priya N.</t>
        </is>
      </c>
      <c r="H44" t="inlineStr">
        <is>
          <t>Frozen berries 2kg</t>
        </is>
      </c>
      <c r="I44" t="inlineStr">
        <is>
          <t>Frozen</t>
        </is>
      </c>
      <c r="J44" t="n">
        <v>2</v>
      </c>
      <c r="K44" s="26" t="n">
        <v>19.8</v>
      </c>
      <c r="L44" s="26">
        <f>J44*K44</f>
        <v>39.6</v>
      </c>
      <c r="M44" s="26" t="n">
        <v>14.4</v>
      </c>
      <c r="N44" s="26">
        <f>J44*M44</f>
        <v>28.8</v>
      </c>
      <c r="O44" s="26">
        <f>L44-N44</f>
        <v>10.8</v>
      </c>
      <c r="P44">
        <f>IF(AND(OR(Dashboard!$C$5="All",F44=Dashboard!$C$5),OR(Dashboard!$G$5="All",I44=Dashboard!$G$5),OR(Dashboard!$K$5="All",G44=Dashboard!$K$5)),1,0)</f>
        <v>1</v>
      </c>
      <c r="Q44">
        <f>IF(P44=1,IF(COUNTIFS($C$2:C44,C44,$P$2:P44,1)=1,1,0),0)</f>
        <v>0</v>
      </c>
    </row>
    <row r="45">
      <c r="A45" s="24" t="n">
        <v>45850</v>
      </c>
      <c r="B45" s="25" t="n">
        <v>45839</v>
      </c>
      <c r="C45" t="inlineStr">
        <is>
          <t>SO-26034</t>
        </is>
      </c>
      <c r="D45" t="inlineStr">
        <is>
          <t>Fennick Espresso Bar</t>
        </is>
      </c>
      <c r="E45" t="inlineStr">
        <is>
          <t>Café</t>
        </is>
      </c>
      <c r="F45" t="inlineStr">
        <is>
          <t>East</t>
        </is>
      </c>
      <c r="G45" t="inlineStr">
        <is>
          <t>Priya N.</t>
        </is>
      </c>
      <c r="H45" t="inlineStr">
        <is>
          <t>Unsalted butter 5kg</t>
        </is>
      </c>
      <c r="I45" t="inlineStr">
        <is>
          <t>Dairy &amp; eggs</t>
        </is>
      </c>
      <c r="J45" t="n">
        <v>14</v>
      </c>
      <c r="K45" s="26" t="n">
        <v>58</v>
      </c>
      <c r="L45" s="26">
        <f>J45*K45</f>
        <v>812</v>
      </c>
      <c r="M45" s="26" t="n">
        <v>43.14</v>
      </c>
      <c r="N45" s="26">
        <f>J45*M45</f>
        <v>603.96</v>
      </c>
      <c r="O45" s="26">
        <f>L45-N45</f>
        <v>208.04</v>
      </c>
      <c r="P45">
        <f>IF(AND(OR(Dashboard!$C$5="All",F45=Dashboard!$C$5),OR(Dashboard!$G$5="All",I45=Dashboard!$G$5),OR(Dashboard!$K$5="All",G45=Dashboard!$K$5)),1,0)</f>
        <v>1</v>
      </c>
      <c r="Q45">
        <f>IF(P45=1,IF(COUNTIFS($C$2:C45,C45,$P$2:P45,1)=1,1,0),0)</f>
        <v>0</v>
      </c>
    </row>
    <row r="46">
      <c r="A46" s="24" t="n">
        <v>45851</v>
      </c>
      <c r="B46" s="25" t="n">
        <v>45839</v>
      </c>
      <c r="C46" t="inlineStr">
        <is>
          <t>SO-26005</t>
        </is>
      </c>
      <c r="D46" t="inlineStr">
        <is>
          <t>Marrowfield Coffee House</t>
        </is>
      </c>
      <c r="E46" t="inlineStr">
        <is>
          <t>Café</t>
        </is>
      </c>
      <c r="F46" t="inlineStr">
        <is>
          <t>Regional</t>
        </is>
      </c>
      <c r="G46" t="inlineStr">
        <is>
          <t>Sam O.</t>
        </is>
      </c>
      <c r="H46" t="inlineStr">
        <is>
          <t>Cheddar block 2kg</t>
        </is>
      </c>
      <c r="I46" t="inlineStr">
        <is>
          <t>Dairy &amp; eggs</t>
        </is>
      </c>
      <c r="J46" t="n">
        <v>8</v>
      </c>
      <c r="K46" s="26" t="n">
        <v>31.5</v>
      </c>
      <c r="L46" s="26">
        <f>J46*K46</f>
        <v>252</v>
      </c>
      <c r="M46" s="26" t="n">
        <v>24.86</v>
      </c>
      <c r="N46" s="26">
        <f>J46*M46</f>
        <v>198.88</v>
      </c>
      <c r="O46" s="26">
        <f>L46-N46</f>
        <v>53.12</v>
      </c>
      <c r="P46">
        <f>IF(AND(OR(Dashboard!$C$5="All",F46=Dashboard!$C$5),OR(Dashboard!$G$5="All",I46=Dashboard!$G$5),OR(Dashboard!$K$5="All",G46=Dashboard!$K$5)),1,0)</f>
        <v>1</v>
      </c>
      <c r="Q46">
        <f>IF(P46=1,IF(COUNTIFS($C$2:C46,C46,$P$2:P46,1)=1,1,0),0)</f>
        <v>1</v>
      </c>
    </row>
    <row r="47">
      <c r="A47" s="24" t="n">
        <v>45851</v>
      </c>
      <c r="B47" s="25" t="n">
        <v>45839</v>
      </c>
      <c r="C47" t="inlineStr">
        <is>
          <t>SO-26005</t>
        </is>
      </c>
      <c r="D47" t="inlineStr">
        <is>
          <t>Marrowfield Coffee House</t>
        </is>
      </c>
      <c r="E47" t="inlineStr">
        <is>
          <t>Café</t>
        </is>
      </c>
      <c r="F47" t="inlineStr">
        <is>
          <t>Regional</t>
        </is>
      </c>
      <c r="G47" t="inlineStr">
        <is>
          <t>Sam O.</t>
        </is>
      </c>
      <c r="H47" t="inlineStr">
        <is>
          <t>Chips 2.5kg x4</t>
        </is>
      </c>
      <c r="I47" t="inlineStr">
        <is>
          <t>Frozen</t>
        </is>
      </c>
      <c r="J47" t="n">
        <v>12</v>
      </c>
      <c r="K47" s="26" t="n">
        <v>29.6</v>
      </c>
      <c r="L47" s="26">
        <f>J47*K47</f>
        <v>355.2</v>
      </c>
      <c r="M47" s="26" t="n">
        <v>20.82</v>
      </c>
      <c r="N47" s="26">
        <f>J47*M47</f>
        <v>249.84</v>
      </c>
      <c r="O47" s="26">
        <f>L47-N47</f>
        <v>105.36</v>
      </c>
      <c r="P47">
        <f>IF(AND(OR(Dashboard!$C$5="All",F47=Dashboard!$C$5),OR(Dashboard!$G$5="All",I47=Dashboard!$G$5),OR(Dashboard!$K$5="All",G47=Dashboard!$K$5)),1,0)</f>
        <v>1</v>
      </c>
      <c r="Q47">
        <f>IF(P47=1,IF(COUNTIFS($C$2:C47,C47,$P$2:P47,1)=1,1,0),0)</f>
        <v>0</v>
      </c>
    </row>
    <row r="48">
      <c r="A48" s="24" t="n">
        <v>45851</v>
      </c>
      <c r="B48" s="25" t="n">
        <v>45839</v>
      </c>
      <c r="C48" t="inlineStr">
        <is>
          <t>SO-26011</t>
        </is>
      </c>
      <c r="D48" t="inlineStr">
        <is>
          <t>Bellcourt Kitchen</t>
        </is>
      </c>
      <c r="E48" t="inlineStr">
        <is>
          <t>Restaurant</t>
        </is>
      </c>
      <c r="F48" t="inlineStr">
        <is>
          <t>East</t>
        </is>
      </c>
      <c r="G48" t="inlineStr">
        <is>
          <t>Priya N.</t>
        </is>
      </c>
      <c r="H48" t="inlineStr">
        <is>
          <t>Unsalted butter 5kg</t>
        </is>
      </c>
      <c r="I48" t="inlineStr">
        <is>
          <t>Dairy &amp; eggs</t>
        </is>
      </c>
      <c r="J48" t="n">
        <v>4</v>
      </c>
      <c r="K48" s="26" t="n">
        <v>58</v>
      </c>
      <c r="L48" s="26">
        <f>J48*K48</f>
        <v>232</v>
      </c>
      <c r="M48" s="26" t="n">
        <v>44.32</v>
      </c>
      <c r="N48" s="26">
        <f>J48*M48</f>
        <v>177.28</v>
      </c>
      <c r="O48" s="26">
        <f>L48-N48</f>
        <v>54.72</v>
      </c>
      <c r="P48">
        <f>IF(AND(OR(Dashboard!$C$5="All",F48=Dashboard!$C$5),OR(Dashboard!$G$5="All",I48=Dashboard!$G$5),OR(Dashboard!$K$5="All",G48=Dashboard!$K$5)),1,0)</f>
        <v>1</v>
      </c>
      <c r="Q48">
        <f>IF(P48=1,IF(COUNTIFS($C$2:C48,C48,$P$2:P48,1)=1,1,0),0)</f>
        <v>1</v>
      </c>
    </row>
    <row r="49">
      <c r="A49" s="24" t="n">
        <v>45851</v>
      </c>
      <c r="B49" s="25" t="n">
        <v>45839</v>
      </c>
      <c r="C49" t="inlineStr">
        <is>
          <t>SO-26011</t>
        </is>
      </c>
      <c r="D49" t="inlineStr">
        <is>
          <t>Bellcourt Kitchen</t>
        </is>
      </c>
      <c r="E49" t="inlineStr">
        <is>
          <t>Restaurant</t>
        </is>
      </c>
      <c r="F49" t="inlineStr">
        <is>
          <t>East</t>
        </is>
      </c>
      <c r="G49" t="inlineStr">
        <is>
          <t>Priya N.</t>
        </is>
      </c>
      <c r="H49" t="inlineStr">
        <is>
          <t>Chai concentrate 1L x6</t>
        </is>
      </c>
      <c r="I49" t="inlineStr">
        <is>
          <t>Beverages</t>
        </is>
      </c>
      <c r="J49" t="n">
        <v>3</v>
      </c>
      <c r="K49" s="26" t="n">
        <v>42</v>
      </c>
      <c r="L49" s="26">
        <f>J49*K49</f>
        <v>126</v>
      </c>
      <c r="M49" s="26" t="n">
        <v>26.96</v>
      </c>
      <c r="N49" s="26">
        <f>J49*M49</f>
        <v>80.88</v>
      </c>
      <c r="O49" s="26">
        <f>L49-N49</f>
        <v>45.12</v>
      </c>
      <c r="P49">
        <f>IF(AND(OR(Dashboard!$C$5="All",F49=Dashboard!$C$5),OR(Dashboard!$G$5="All",I49=Dashboard!$G$5),OR(Dashboard!$K$5="All",G49=Dashboard!$K$5)),1,0)</f>
        <v>1</v>
      </c>
      <c r="Q49">
        <f>IF(P49=1,IF(COUNTIFS($C$2:C49,C49,$P$2:P49,1)=1,1,0),0)</f>
        <v>0</v>
      </c>
    </row>
    <row r="50">
      <c r="A50" s="24" t="n">
        <v>45851</v>
      </c>
      <c r="B50" s="25" t="n">
        <v>45839</v>
      </c>
      <c r="C50" t="inlineStr">
        <is>
          <t>SO-26013</t>
        </is>
      </c>
      <c r="D50" t="inlineStr">
        <is>
          <t>Bellcourt Kitchen</t>
        </is>
      </c>
      <c r="E50" t="inlineStr">
        <is>
          <t>Restaurant</t>
        </is>
      </c>
      <c r="F50" t="inlineStr">
        <is>
          <t>East</t>
        </is>
      </c>
      <c r="G50" t="inlineStr">
        <is>
          <t>Priya N.</t>
        </is>
      </c>
      <c r="H50" t="inlineStr">
        <is>
          <t>Arborio rice 5kg</t>
        </is>
      </c>
      <c r="I50" t="inlineStr">
        <is>
          <t>Dry goods</t>
        </is>
      </c>
      <c r="J50" t="n">
        <v>5</v>
      </c>
      <c r="K50" s="26" t="n">
        <v>21.3</v>
      </c>
      <c r="L50" s="26">
        <f>J50*K50</f>
        <v>106.5</v>
      </c>
      <c r="M50" s="26" t="n">
        <v>14.64</v>
      </c>
      <c r="N50" s="26">
        <f>J50*M50</f>
        <v>73.2</v>
      </c>
      <c r="O50" s="26">
        <f>L50-N50</f>
        <v>33.3</v>
      </c>
      <c r="P50">
        <f>IF(AND(OR(Dashboard!$C$5="All",F50=Dashboard!$C$5),OR(Dashboard!$G$5="All",I50=Dashboard!$G$5),OR(Dashboard!$K$5="All",G50=Dashboard!$K$5)),1,0)</f>
        <v>1</v>
      </c>
      <c r="Q50">
        <f>IF(P50=1,IF(COUNTIFS($C$2:C50,C50,$P$2:P50,1)=1,1,0),0)</f>
        <v>1</v>
      </c>
    </row>
    <row r="51">
      <c r="A51" s="24" t="n">
        <v>45851</v>
      </c>
      <c r="B51" s="25" t="n">
        <v>45839</v>
      </c>
      <c r="C51" t="inlineStr">
        <is>
          <t>SO-26013</t>
        </is>
      </c>
      <c r="D51" t="inlineStr">
        <is>
          <t>Bellcourt Kitchen</t>
        </is>
      </c>
      <c r="E51" t="inlineStr">
        <is>
          <t>Restaurant</t>
        </is>
      </c>
      <c r="F51" t="inlineStr">
        <is>
          <t>East</t>
        </is>
      </c>
      <c r="G51" t="inlineStr">
        <is>
          <t>Priya N.</t>
        </is>
      </c>
      <c r="H51" t="inlineStr">
        <is>
          <t>Barista milk 1L x12</t>
        </is>
      </c>
      <c r="I51" t="inlineStr">
        <is>
          <t>Dairy &amp; eggs</t>
        </is>
      </c>
      <c r="J51" t="n">
        <v>4</v>
      </c>
      <c r="K51" s="26" t="n">
        <v>26.4</v>
      </c>
      <c r="L51" s="26">
        <f>J51*K51</f>
        <v>105.6</v>
      </c>
      <c r="M51" s="26" t="n">
        <v>20.4</v>
      </c>
      <c r="N51" s="26">
        <f>J51*M51</f>
        <v>81.6</v>
      </c>
      <c r="O51" s="26">
        <f>L51-N51</f>
        <v>24</v>
      </c>
      <c r="P51">
        <f>IF(AND(OR(Dashboard!$C$5="All",F51=Dashboard!$C$5),OR(Dashboard!$G$5="All",I51=Dashboard!$G$5),OR(Dashboard!$K$5="All",G51=Dashboard!$K$5)),1,0)</f>
        <v>1</v>
      </c>
      <c r="Q51">
        <f>IF(P51=1,IF(COUNTIFS($C$2:C51,C51,$P$2:P51,1)=1,1,0),0)</f>
        <v>0</v>
      </c>
    </row>
    <row r="52">
      <c r="A52" s="24" t="n">
        <v>45851</v>
      </c>
      <c r="B52" s="25" t="n">
        <v>45839</v>
      </c>
      <c r="C52" t="inlineStr">
        <is>
          <t>SO-26013</t>
        </is>
      </c>
      <c r="D52" t="inlineStr">
        <is>
          <t>Bellcourt Kitchen</t>
        </is>
      </c>
      <c r="E52" t="inlineStr">
        <is>
          <t>Restaurant</t>
        </is>
      </c>
      <c r="F52" t="inlineStr">
        <is>
          <t>East</t>
        </is>
      </c>
      <c r="G52" t="inlineStr">
        <is>
          <t>Priya N.</t>
        </is>
      </c>
      <c r="H52" t="inlineStr">
        <is>
          <t>Chai concentrate 1L x6</t>
        </is>
      </c>
      <c r="I52" t="inlineStr">
        <is>
          <t>Beverages</t>
        </is>
      </c>
      <c r="J52" t="n">
        <v>7</v>
      </c>
      <c r="K52" s="26" t="n">
        <v>42</v>
      </c>
      <c r="L52" s="26">
        <f>J52*K52</f>
        <v>294</v>
      </c>
      <c r="M52" s="26" t="n">
        <v>25.63</v>
      </c>
      <c r="N52" s="26">
        <f>J52*M52</f>
        <v>179.41</v>
      </c>
      <c r="O52" s="26">
        <f>L52-N52</f>
        <v>114.59</v>
      </c>
      <c r="P52">
        <f>IF(AND(OR(Dashboard!$C$5="All",F52=Dashboard!$C$5),OR(Dashboard!$G$5="All",I52=Dashboard!$G$5),OR(Dashboard!$K$5="All",G52=Dashboard!$K$5)),1,0)</f>
        <v>1</v>
      </c>
      <c r="Q52">
        <f>IF(P52=1,IF(COUNTIFS($C$2:C52,C52,$P$2:P52,1)=1,1,0),0)</f>
        <v>0</v>
      </c>
    </row>
    <row r="53">
      <c r="A53" s="24" t="n">
        <v>45852</v>
      </c>
      <c r="B53" s="25" t="n">
        <v>45839</v>
      </c>
      <c r="C53" t="inlineStr">
        <is>
          <t>SO-26004</t>
        </is>
      </c>
      <c r="D53" t="inlineStr">
        <is>
          <t>Jarrock Canteen</t>
        </is>
      </c>
      <c r="E53" t="inlineStr">
        <is>
          <t>Caterer</t>
        </is>
      </c>
      <c r="F53" t="inlineStr">
        <is>
          <t>South</t>
        </is>
      </c>
      <c r="G53" t="inlineStr">
        <is>
          <t>Tom W.</t>
        </is>
      </c>
      <c r="H53" t="inlineStr">
        <is>
          <t>Coffee beans 1kg</t>
        </is>
      </c>
      <c r="I53" t="inlineStr">
        <is>
          <t>Beverages</t>
        </is>
      </c>
      <c r="J53" t="n">
        <v>14</v>
      </c>
      <c r="K53" s="26" t="n">
        <v>31.5</v>
      </c>
      <c r="L53" s="26">
        <f>J53*K53</f>
        <v>441</v>
      </c>
      <c r="M53" s="26" t="n">
        <v>20.31</v>
      </c>
      <c r="N53" s="26">
        <f>J53*M53</f>
        <v>284.34</v>
      </c>
      <c r="O53" s="26">
        <f>L53-N53</f>
        <v>156.66</v>
      </c>
      <c r="P53">
        <f>IF(AND(OR(Dashboard!$C$5="All",F53=Dashboard!$C$5),OR(Dashboard!$G$5="All",I53=Dashboard!$G$5),OR(Dashboard!$K$5="All",G53=Dashboard!$K$5)),1,0)</f>
        <v>1</v>
      </c>
      <c r="Q53">
        <f>IF(P53=1,IF(COUNTIFS($C$2:C53,C53,$P$2:P53,1)=1,1,0),0)</f>
        <v>1</v>
      </c>
    </row>
    <row r="54">
      <c r="A54" s="24" t="n">
        <v>45852</v>
      </c>
      <c r="B54" s="25" t="n">
        <v>45839</v>
      </c>
      <c r="C54" t="inlineStr">
        <is>
          <t>SO-26004</t>
        </is>
      </c>
      <c r="D54" t="inlineStr">
        <is>
          <t>Jarrock Canteen</t>
        </is>
      </c>
      <c r="E54" t="inlineStr">
        <is>
          <t>Caterer</t>
        </is>
      </c>
      <c r="F54" t="inlineStr">
        <is>
          <t>South</t>
        </is>
      </c>
      <c r="G54" t="inlineStr">
        <is>
          <t>Tom W.</t>
        </is>
      </c>
      <c r="H54" t="inlineStr">
        <is>
          <t>Free-range eggs 15dz</t>
        </is>
      </c>
      <c r="I54" t="inlineStr">
        <is>
          <t>Dairy &amp; eggs</t>
        </is>
      </c>
      <c r="J54" t="n">
        <v>2</v>
      </c>
      <c r="K54" s="26" t="n">
        <v>84</v>
      </c>
      <c r="L54" s="26">
        <f>J54*K54</f>
        <v>168</v>
      </c>
      <c r="M54" s="26" t="n">
        <v>62.99</v>
      </c>
      <c r="N54" s="26">
        <f>J54*M54</f>
        <v>125.98</v>
      </c>
      <c r="O54" s="26">
        <f>L54-N54</f>
        <v>42.02</v>
      </c>
      <c r="P54">
        <f>IF(AND(OR(Dashboard!$C$5="All",F54=Dashboard!$C$5),OR(Dashboard!$G$5="All",I54=Dashboard!$G$5),OR(Dashboard!$K$5="All",G54=Dashboard!$K$5)),1,0)</f>
        <v>1</v>
      </c>
      <c r="Q54">
        <f>IF(P54=1,IF(COUNTIFS($C$2:C54,C54,$P$2:P54,1)=1,1,0),0)</f>
        <v>0</v>
      </c>
    </row>
    <row r="55">
      <c r="A55" s="24" t="n">
        <v>45852</v>
      </c>
      <c r="B55" s="25" t="n">
        <v>45839</v>
      </c>
      <c r="C55" t="inlineStr">
        <is>
          <t>SO-26038</t>
        </is>
      </c>
      <c r="D55" t="inlineStr">
        <is>
          <t>Istowe Coffee House</t>
        </is>
      </c>
      <c r="E55" t="inlineStr">
        <is>
          <t>Café</t>
        </is>
      </c>
      <c r="F55" t="inlineStr">
        <is>
          <t>North</t>
        </is>
      </c>
      <c r="G55" t="inlineStr">
        <is>
          <t>Priya N.</t>
        </is>
      </c>
      <c r="H55" t="inlineStr">
        <is>
          <t>Full cream milk 2L x6</t>
        </is>
      </c>
      <c r="I55" t="inlineStr">
        <is>
          <t>Dairy &amp; eggs</t>
        </is>
      </c>
      <c r="J55" t="n">
        <v>13</v>
      </c>
      <c r="K55" s="26" t="n">
        <v>15.6</v>
      </c>
      <c r="L55" s="26">
        <f>J55*K55</f>
        <v>202.8</v>
      </c>
      <c r="M55" s="26" t="n">
        <v>11.83</v>
      </c>
      <c r="N55" s="26">
        <f>J55*M55</f>
        <v>153.79</v>
      </c>
      <c r="O55" s="26">
        <f>L55-N55</f>
        <v>49.01</v>
      </c>
      <c r="P55">
        <f>IF(AND(OR(Dashboard!$C$5="All",F55=Dashboard!$C$5),OR(Dashboard!$G$5="All",I55=Dashboard!$G$5),OR(Dashboard!$K$5="All",G55=Dashboard!$K$5)),1,0)</f>
        <v>1</v>
      </c>
      <c r="Q55">
        <f>IF(P55=1,IF(COUNTIFS($C$2:C55,C55,$P$2:P55,1)=1,1,0),0)</f>
        <v>1</v>
      </c>
    </row>
    <row r="56">
      <c r="A56" s="24" t="n">
        <v>45852</v>
      </c>
      <c r="B56" s="25" t="n">
        <v>45839</v>
      </c>
      <c r="C56" t="inlineStr">
        <is>
          <t>SO-26038</t>
        </is>
      </c>
      <c r="D56" t="inlineStr">
        <is>
          <t>Istowe Coffee House</t>
        </is>
      </c>
      <c r="E56" t="inlineStr">
        <is>
          <t>Café</t>
        </is>
      </c>
      <c r="F56" t="inlineStr">
        <is>
          <t>North</t>
        </is>
      </c>
      <c r="G56" t="inlineStr">
        <is>
          <t>Priya N.</t>
        </is>
      </c>
      <c r="H56" t="inlineStr">
        <is>
          <t>Chips 2.5kg x4</t>
        </is>
      </c>
      <c r="I56" t="inlineStr">
        <is>
          <t>Frozen</t>
        </is>
      </c>
      <c r="J56" t="n">
        <v>10</v>
      </c>
      <c r="K56" s="26" t="n">
        <v>29.6</v>
      </c>
      <c r="L56" s="26">
        <f>J56*K56</f>
        <v>296</v>
      </c>
      <c r="M56" s="26" t="n">
        <v>21.69</v>
      </c>
      <c r="N56" s="26">
        <f>J56*M56</f>
        <v>216.9</v>
      </c>
      <c r="O56" s="26">
        <f>L56-N56</f>
        <v>79.1</v>
      </c>
      <c r="P56">
        <f>IF(AND(OR(Dashboard!$C$5="All",F56=Dashboard!$C$5),OR(Dashboard!$G$5="All",I56=Dashboard!$G$5),OR(Dashboard!$K$5="All",G56=Dashboard!$K$5)),1,0)</f>
        <v>1</v>
      </c>
      <c r="Q56">
        <f>IF(P56=1,IF(COUNTIFS($C$2:C56,C56,$P$2:P56,1)=1,1,0),0)</f>
        <v>0</v>
      </c>
    </row>
    <row r="57">
      <c r="A57" s="24" t="n">
        <v>45852</v>
      </c>
      <c r="B57" s="25" t="n">
        <v>45839</v>
      </c>
      <c r="C57" t="inlineStr">
        <is>
          <t>SO-26038</t>
        </is>
      </c>
      <c r="D57" t="inlineStr">
        <is>
          <t>Istowe Coffee House</t>
        </is>
      </c>
      <c r="E57" t="inlineStr">
        <is>
          <t>Café</t>
        </is>
      </c>
      <c r="F57" t="inlineStr">
        <is>
          <t>North</t>
        </is>
      </c>
      <c r="G57" t="inlineStr">
        <is>
          <t>Priya N.</t>
        </is>
      </c>
      <c r="H57" t="inlineStr">
        <is>
          <t>Croissant dough x48</t>
        </is>
      </c>
      <c r="I57" t="inlineStr">
        <is>
          <t>Bakery</t>
        </is>
      </c>
      <c r="J57" t="n">
        <v>4</v>
      </c>
      <c r="K57" s="26" t="n">
        <v>67.2</v>
      </c>
      <c r="L57" s="26">
        <f>J57*K57</f>
        <v>268.8</v>
      </c>
      <c r="M57" s="26" t="n">
        <v>38.28</v>
      </c>
      <c r="N57" s="26">
        <f>J57*M57</f>
        <v>153.12</v>
      </c>
      <c r="O57" s="26">
        <f>L57-N57</f>
        <v>115.68</v>
      </c>
      <c r="P57">
        <f>IF(AND(OR(Dashboard!$C$5="All",F57=Dashboard!$C$5),OR(Dashboard!$G$5="All",I57=Dashboard!$G$5),OR(Dashboard!$K$5="All",G57=Dashboard!$K$5)),1,0)</f>
        <v>1</v>
      </c>
      <c r="Q57">
        <f>IF(P57=1,IF(COUNTIFS($C$2:C57,C57,$P$2:P57,1)=1,1,0),0)</f>
        <v>0</v>
      </c>
    </row>
    <row r="58">
      <c r="A58" s="24" t="n">
        <v>45853</v>
      </c>
      <c r="B58" s="25" t="n">
        <v>45839</v>
      </c>
      <c r="C58" t="inlineStr">
        <is>
          <t>SO-26009</t>
        </is>
      </c>
      <c r="D58" t="inlineStr">
        <is>
          <t>Vantrey Pantry</t>
        </is>
      </c>
      <c r="E58" t="inlineStr">
        <is>
          <t>Grocer</t>
        </is>
      </c>
      <c r="F58" t="inlineStr">
        <is>
          <t>West</t>
        </is>
      </c>
      <c r="G58" t="inlineStr">
        <is>
          <t>Lena K.</t>
        </is>
      </c>
      <c r="H58" t="inlineStr">
        <is>
          <t>Sparkling water 24pk</t>
        </is>
      </c>
      <c r="I58" t="inlineStr">
        <is>
          <t>Beverages</t>
        </is>
      </c>
      <c r="J58" t="n">
        <v>14</v>
      </c>
      <c r="K58" s="26" t="n">
        <v>21.6</v>
      </c>
      <c r="L58" s="26">
        <f>J58*K58</f>
        <v>302.4</v>
      </c>
      <c r="M58" s="26" t="n">
        <v>13.05</v>
      </c>
      <c r="N58" s="26">
        <f>J58*M58</f>
        <v>182.7</v>
      </c>
      <c r="O58" s="26">
        <f>L58-N58</f>
        <v>119.7</v>
      </c>
      <c r="P58">
        <f>IF(AND(OR(Dashboard!$C$5="All",F58=Dashboard!$C$5),OR(Dashboard!$G$5="All",I58=Dashboard!$G$5),OR(Dashboard!$K$5="All",G58=Dashboard!$K$5)),1,0)</f>
        <v>1</v>
      </c>
      <c r="Q58">
        <f>IF(P58=1,IF(COUNTIFS($C$2:C58,C58,$P$2:P58,1)=1,1,0),0)</f>
        <v>1</v>
      </c>
    </row>
    <row r="59">
      <c r="A59" s="24" t="n">
        <v>45853</v>
      </c>
      <c r="B59" s="25" t="n">
        <v>45839</v>
      </c>
      <c r="C59" t="inlineStr">
        <is>
          <t>SO-26009</t>
        </is>
      </c>
      <c r="D59" t="inlineStr">
        <is>
          <t>Vantrey Pantry</t>
        </is>
      </c>
      <c r="E59" t="inlineStr">
        <is>
          <t>Grocer</t>
        </is>
      </c>
      <c r="F59" t="inlineStr">
        <is>
          <t>West</t>
        </is>
      </c>
      <c r="G59" t="inlineStr">
        <is>
          <t>Lena K.</t>
        </is>
      </c>
      <c r="H59" t="inlineStr">
        <is>
          <t>Canned tomatoes 2.5kg</t>
        </is>
      </c>
      <c r="I59" t="inlineStr">
        <is>
          <t>Dry goods</t>
        </is>
      </c>
      <c r="J59" t="n">
        <v>20</v>
      </c>
      <c r="K59" s="26" t="n">
        <v>7.95</v>
      </c>
      <c r="L59" s="26">
        <f>J59*K59</f>
        <v>159</v>
      </c>
      <c r="M59" s="26" t="n">
        <v>5.27</v>
      </c>
      <c r="N59" s="26">
        <f>J59*M59</f>
        <v>105.4</v>
      </c>
      <c r="O59" s="26">
        <f>L59-N59</f>
        <v>53.6</v>
      </c>
      <c r="P59">
        <f>IF(AND(OR(Dashboard!$C$5="All",F59=Dashboard!$C$5),OR(Dashboard!$G$5="All",I59=Dashboard!$G$5),OR(Dashboard!$K$5="All",G59=Dashboard!$K$5)),1,0)</f>
        <v>1</v>
      </c>
      <c r="Q59">
        <f>IF(P59=1,IF(COUNTIFS($C$2:C59,C59,$P$2:P59,1)=1,1,0),0)</f>
        <v>0</v>
      </c>
    </row>
    <row r="60">
      <c r="A60" s="24" t="n">
        <v>45853</v>
      </c>
      <c r="B60" s="25" t="n">
        <v>45839</v>
      </c>
      <c r="C60" t="inlineStr">
        <is>
          <t>SO-26015</t>
        </is>
      </c>
      <c r="D60" t="inlineStr">
        <is>
          <t>Quarrow Café</t>
        </is>
      </c>
      <c r="E60" t="inlineStr">
        <is>
          <t>Café</t>
        </is>
      </c>
      <c r="F60" t="inlineStr">
        <is>
          <t>West</t>
        </is>
      </c>
      <c r="G60" t="inlineStr">
        <is>
          <t>Lena K.</t>
        </is>
      </c>
      <c r="H60" t="inlineStr">
        <is>
          <t>Sourdough loaf x10</t>
        </is>
      </c>
      <c r="I60" t="inlineStr">
        <is>
          <t>Bakery</t>
        </is>
      </c>
      <c r="J60" t="n">
        <v>11</v>
      </c>
      <c r="K60" s="26" t="n">
        <v>52</v>
      </c>
      <c r="L60" s="26">
        <f>J60*K60</f>
        <v>572</v>
      </c>
      <c r="M60" s="26" t="n">
        <v>29.68</v>
      </c>
      <c r="N60" s="26">
        <f>J60*M60</f>
        <v>326.48</v>
      </c>
      <c r="O60" s="26">
        <f>L60-N60</f>
        <v>245.52</v>
      </c>
      <c r="P60">
        <f>IF(AND(OR(Dashboard!$C$5="All",F60=Dashboard!$C$5),OR(Dashboard!$G$5="All",I60=Dashboard!$G$5),OR(Dashboard!$K$5="All",G60=Dashboard!$K$5)),1,0)</f>
        <v>1</v>
      </c>
      <c r="Q60">
        <f>IF(P60=1,IF(COUNTIFS($C$2:C60,C60,$P$2:P60,1)=1,1,0),0)</f>
        <v>1</v>
      </c>
    </row>
    <row r="61">
      <c r="A61" s="24" t="n">
        <v>45853</v>
      </c>
      <c r="B61" s="25" t="n">
        <v>45839</v>
      </c>
      <c r="C61" t="inlineStr">
        <is>
          <t>SO-26015</t>
        </is>
      </c>
      <c r="D61" t="inlineStr">
        <is>
          <t>Quarrow Café</t>
        </is>
      </c>
      <c r="E61" t="inlineStr">
        <is>
          <t>Café</t>
        </is>
      </c>
      <c r="F61" t="inlineStr">
        <is>
          <t>West</t>
        </is>
      </c>
      <c r="G61" t="inlineStr">
        <is>
          <t>Lena K.</t>
        </is>
      </c>
      <c r="H61" t="inlineStr">
        <is>
          <t>Rolled oats 5kg</t>
        </is>
      </c>
      <c r="I61" t="inlineStr">
        <is>
          <t>Dry goods</t>
        </is>
      </c>
      <c r="J61" t="n">
        <v>10</v>
      </c>
      <c r="K61" s="26" t="n">
        <v>14.75</v>
      </c>
      <c r="L61" s="26">
        <f>J61*K61</f>
        <v>147.5</v>
      </c>
      <c r="M61" s="26" t="n">
        <v>10.52</v>
      </c>
      <c r="N61" s="26">
        <f>J61*M61</f>
        <v>105.2</v>
      </c>
      <c r="O61" s="26">
        <f>L61-N61</f>
        <v>42.3</v>
      </c>
      <c r="P61">
        <f>IF(AND(OR(Dashboard!$C$5="All",F61=Dashboard!$C$5),OR(Dashboard!$G$5="All",I61=Dashboard!$G$5),OR(Dashboard!$K$5="All",G61=Dashboard!$K$5)),1,0)</f>
        <v>1</v>
      </c>
      <c r="Q61">
        <f>IF(P61=1,IF(COUNTIFS($C$2:C61,C61,$P$2:P61,1)=1,1,0),0)</f>
        <v>0</v>
      </c>
    </row>
    <row r="62">
      <c r="A62" s="24" t="n">
        <v>45853</v>
      </c>
      <c r="B62" s="25" t="n">
        <v>45839</v>
      </c>
      <c r="C62" t="inlineStr">
        <is>
          <t>SO-26026</t>
        </is>
      </c>
      <c r="D62" t="inlineStr">
        <is>
          <t>Orrinby Bistro</t>
        </is>
      </c>
      <c r="E62" t="inlineStr">
        <is>
          <t>Restaurant</t>
        </is>
      </c>
      <c r="F62" t="inlineStr">
        <is>
          <t>South</t>
        </is>
      </c>
      <c r="G62" t="inlineStr">
        <is>
          <t>Tom W.</t>
        </is>
      </c>
      <c r="H62" t="inlineStr">
        <is>
          <t>Frozen berries 2kg</t>
        </is>
      </c>
      <c r="I62" t="inlineStr">
        <is>
          <t>Frozen</t>
        </is>
      </c>
      <c r="J62" t="n">
        <v>3</v>
      </c>
      <c r="K62" s="26" t="n">
        <v>19.8</v>
      </c>
      <c r="L62" s="26">
        <f>J62*K62</f>
        <v>59.4</v>
      </c>
      <c r="M62" s="26" t="n">
        <v>13.66</v>
      </c>
      <c r="N62" s="26">
        <f>J62*M62</f>
        <v>40.98</v>
      </c>
      <c r="O62" s="26">
        <f>L62-N62</f>
        <v>18.42</v>
      </c>
      <c r="P62">
        <f>IF(AND(OR(Dashboard!$C$5="All",F62=Dashboard!$C$5),OR(Dashboard!$G$5="All",I62=Dashboard!$G$5),OR(Dashboard!$K$5="All",G62=Dashboard!$K$5)),1,0)</f>
        <v>1</v>
      </c>
      <c r="Q62">
        <f>IF(P62=1,IF(COUNTIFS($C$2:C62,C62,$P$2:P62,1)=1,1,0),0)</f>
        <v>1</v>
      </c>
    </row>
    <row r="63">
      <c r="A63" s="24" t="n">
        <v>45853</v>
      </c>
      <c r="B63" s="25" t="n">
        <v>45839</v>
      </c>
      <c r="C63" t="inlineStr">
        <is>
          <t>SO-26026</t>
        </is>
      </c>
      <c r="D63" t="inlineStr">
        <is>
          <t>Orrinby Bistro</t>
        </is>
      </c>
      <c r="E63" t="inlineStr">
        <is>
          <t>Restaurant</t>
        </is>
      </c>
      <c r="F63" t="inlineStr">
        <is>
          <t>South</t>
        </is>
      </c>
      <c r="G63" t="inlineStr">
        <is>
          <t>Tom W.</t>
        </is>
      </c>
      <c r="H63" t="inlineStr">
        <is>
          <t>Arborio rice 5kg</t>
        </is>
      </c>
      <c r="I63" t="inlineStr">
        <is>
          <t>Dry goods</t>
        </is>
      </c>
      <c r="J63" t="n">
        <v>6</v>
      </c>
      <c r="K63" s="26" t="n">
        <v>21.3</v>
      </c>
      <c r="L63" s="26">
        <f>J63*K63</f>
        <v>127.8</v>
      </c>
      <c r="M63" s="26" t="n">
        <v>14.2</v>
      </c>
      <c r="N63" s="26">
        <f>J63*M63</f>
        <v>85.2</v>
      </c>
      <c r="O63" s="26">
        <f>L63-N63</f>
        <v>42.6</v>
      </c>
      <c r="P63">
        <f>IF(AND(OR(Dashboard!$C$5="All",F63=Dashboard!$C$5),OR(Dashboard!$G$5="All",I63=Dashboard!$G$5),OR(Dashboard!$K$5="All",G63=Dashboard!$K$5)),1,0)</f>
        <v>1</v>
      </c>
      <c r="Q63">
        <f>IF(P63=1,IF(COUNTIFS($C$2:C63,C63,$P$2:P63,1)=1,1,0),0)</f>
        <v>0</v>
      </c>
    </row>
    <row r="64">
      <c r="A64" s="24" t="n">
        <v>45853</v>
      </c>
      <c r="B64" s="25" t="n">
        <v>45839</v>
      </c>
      <c r="C64" t="inlineStr">
        <is>
          <t>SO-26026</t>
        </is>
      </c>
      <c r="D64" t="inlineStr">
        <is>
          <t>Orrinby Bistro</t>
        </is>
      </c>
      <c r="E64" t="inlineStr">
        <is>
          <t>Restaurant</t>
        </is>
      </c>
      <c r="F64" t="inlineStr">
        <is>
          <t>South</t>
        </is>
      </c>
      <c r="G64" t="inlineStr">
        <is>
          <t>Tom W.</t>
        </is>
      </c>
      <c r="H64" t="inlineStr">
        <is>
          <t>Chai concentrate 1L x6</t>
        </is>
      </c>
      <c r="I64" t="inlineStr">
        <is>
          <t>Beverages</t>
        </is>
      </c>
      <c r="J64" t="n">
        <v>3</v>
      </c>
      <c r="K64" s="26" t="n">
        <v>42</v>
      </c>
      <c r="L64" s="26">
        <f>J64*K64</f>
        <v>126</v>
      </c>
      <c r="M64" s="26" t="n">
        <v>25.83</v>
      </c>
      <c r="N64" s="26">
        <f>J64*M64</f>
        <v>77.49</v>
      </c>
      <c r="O64" s="26">
        <f>L64-N64</f>
        <v>48.51</v>
      </c>
      <c r="P64">
        <f>IF(AND(OR(Dashboard!$C$5="All",F64=Dashboard!$C$5),OR(Dashboard!$G$5="All",I64=Dashboard!$G$5),OR(Dashboard!$K$5="All",G64=Dashboard!$K$5)),1,0)</f>
        <v>1</v>
      </c>
      <c r="Q64">
        <f>IF(P64=1,IF(COUNTIFS($C$2:C64,C64,$P$2:P64,1)=1,1,0),0)</f>
        <v>0</v>
      </c>
    </row>
    <row r="65">
      <c r="A65" s="24" t="n">
        <v>45854</v>
      </c>
      <c r="B65" s="25" t="n">
        <v>45839</v>
      </c>
      <c r="C65" t="inlineStr">
        <is>
          <t>SO-26010</t>
        </is>
      </c>
      <c r="D65" t="inlineStr">
        <is>
          <t>Oskaby Coffee House</t>
        </is>
      </c>
      <c r="E65" t="inlineStr">
        <is>
          <t>Café</t>
        </is>
      </c>
      <c r="F65" t="inlineStr">
        <is>
          <t>South</t>
        </is>
      </c>
      <c r="G65" t="inlineStr">
        <is>
          <t>Tom W.</t>
        </is>
      </c>
      <c r="H65" t="inlineStr">
        <is>
          <t>Full cream milk 2L x6</t>
        </is>
      </c>
      <c r="I65" t="inlineStr">
        <is>
          <t>Dairy &amp; eggs</t>
        </is>
      </c>
      <c r="J65" t="n">
        <v>12</v>
      </c>
      <c r="K65" s="26" t="n">
        <v>15.6</v>
      </c>
      <c r="L65" s="26">
        <f>J65*K65</f>
        <v>187.2</v>
      </c>
      <c r="M65" s="26" t="n">
        <v>12.02</v>
      </c>
      <c r="N65" s="26">
        <f>J65*M65</f>
        <v>144.24</v>
      </c>
      <c r="O65" s="26">
        <f>L65-N65</f>
        <v>42.96</v>
      </c>
      <c r="P65">
        <f>IF(AND(OR(Dashboard!$C$5="All",F65=Dashboard!$C$5),OR(Dashboard!$G$5="All",I65=Dashboard!$G$5),OR(Dashboard!$K$5="All",G65=Dashboard!$K$5)),1,0)</f>
        <v>1</v>
      </c>
      <c r="Q65">
        <f>IF(P65=1,IF(COUNTIFS($C$2:C65,C65,$P$2:P65,1)=1,1,0),0)</f>
        <v>1</v>
      </c>
    </row>
    <row r="66">
      <c r="A66" s="24" t="n">
        <v>45854</v>
      </c>
      <c r="B66" s="25" t="n">
        <v>45839</v>
      </c>
      <c r="C66" t="inlineStr">
        <is>
          <t>SO-26010</t>
        </is>
      </c>
      <c r="D66" t="inlineStr">
        <is>
          <t>Oskaby Coffee House</t>
        </is>
      </c>
      <c r="E66" t="inlineStr">
        <is>
          <t>Café</t>
        </is>
      </c>
      <c r="F66" t="inlineStr">
        <is>
          <t>South</t>
        </is>
      </c>
      <c r="G66" t="inlineStr">
        <is>
          <t>Tom W.</t>
        </is>
      </c>
      <c r="H66" t="inlineStr">
        <is>
          <t>Puff pastry sheets 5kg</t>
        </is>
      </c>
      <c r="I66" t="inlineStr">
        <is>
          <t>Frozen</t>
        </is>
      </c>
      <c r="J66" t="n">
        <v>9</v>
      </c>
      <c r="K66" s="26" t="n">
        <v>34</v>
      </c>
      <c r="L66" s="26">
        <f>J66*K66</f>
        <v>306</v>
      </c>
      <c r="M66" s="26" t="n">
        <v>23.51</v>
      </c>
      <c r="N66" s="26">
        <f>J66*M66</f>
        <v>211.59</v>
      </c>
      <c r="O66" s="26">
        <f>L66-N66</f>
        <v>94.41</v>
      </c>
      <c r="P66">
        <f>IF(AND(OR(Dashboard!$C$5="All",F66=Dashboard!$C$5),OR(Dashboard!$G$5="All",I66=Dashboard!$G$5),OR(Dashboard!$K$5="All",G66=Dashboard!$K$5)),1,0)</f>
        <v>1</v>
      </c>
      <c r="Q66">
        <f>IF(P66=1,IF(COUNTIFS($C$2:C66,C66,$P$2:P66,1)=1,1,0),0)</f>
        <v>0</v>
      </c>
    </row>
    <row r="67">
      <c r="A67" s="24" t="n">
        <v>45854</v>
      </c>
      <c r="B67" s="25" t="n">
        <v>45839</v>
      </c>
      <c r="C67" t="inlineStr">
        <is>
          <t>SO-26010</t>
        </is>
      </c>
      <c r="D67" t="inlineStr">
        <is>
          <t>Oskaby Coffee House</t>
        </is>
      </c>
      <c r="E67" t="inlineStr">
        <is>
          <t>Café</t>
        </is>
      </c>
      <c r="F67" t="inlineStr">
        <is>
          <t>South</t>
        </is>
      </c>
      <c r="G67" t="inlineStr">
        <is>
          <t>Tom W.</t>
        </is>
      </c>
      <c r="H67" t="inlineStr">
        <is>
          <t>Coffee beans 1kg</t>
        </is>
      </c>
      <c r="I67" t="inlineStr">
        <is>
          <t>Beverages</t>
        </is>
      </c>
      <c r="J67" t="n">
        <v>6</v>
      </c>
      <c r="K67" s="26" t="n">
        <v>31.5</v>
      </c>
      <c r="L67" s="26">
        <f>J67*K67</f>
        <v>189</v>
      </c>
      <c r="M67" s="26" t="n">
        <v>19.7</v>
      </c>
      <c r="N67" s="26">
        <f>J67*M67</f>
        <v>118.2</v>
      </c>
      <c r="O67" s="26">
        <f>L67-N67</f>
        <v>70.8</v>
      </c>
      <c r="P67">
        <f>IF(AND(OR(Dashboard!$C$5="All",F67=Dashboard!$C$5),OR(Dashboard!$G$5="All",I67=Dashboard!$G$5),OR(Dashboard!$K$5="All",G67=Dashboard!$K$5)),1,0)</f>
        <v>1</v>
      </c>
      <c r="Q67">
        <f>IF(P67=1,IF(COUNTIFS($C$2:C67,C67,$P$2:P67,1)=1,1,0),0)</f>
        <v>0</v>
      </c>
    </row>
    <row r="68">
      <c r="A68" s="24" t="n">
        <v>45855</v>
      </c>
      <c r="B68" s="25" t="n">
        <v>45839</v>
      </c>
      <c r="C68" t="inlineStr">
        <is>
          <t>SO-26012</t>
        </is>
      </c>
      <c r="D68" t="inlineStr">
        <is>
          <t>Ashgrin Bistro</t>
        </is>
      </c>
      <c r="E68" t="inlineStr">
        <is>
          <t>Restaurant</t>
        </is>
      </c>
      <c r="F68" t="inlineStr">
        <is>
          <t>West</t>
        </is>
      </c>
      <c r="G68" t="inlineStr">
        <is>
          <t>Lena K.</t>
        </is>
      </c>
      <c r="H68" t="inlineStr">
        <is>
          <t>Canned tomatoes 2.5kg</t>
        </is>
      </c>
      <c r="I68" t="inlineStr">
        <is>
          <t>Dry goods</t>
        </is>
      </c>
      <c r="J68" t="n">
        <v>9</v>
      </c>
      <c r="K68" s="26" t="n">
        <v>7.95</v>
      </c>
      <c r="L68" s="26">
        <f>J68*K68</f>
        <v>71.55</v>
      </c>
      <c r="M68" s="26" t="n">
        <v>5.3</v>
      </c>
      <c r="N68" s="26">
        <f>J68*M68</f>
        <v>47.7</v>
      </c>
      <c r="O68" s="26">
        <f>L68-N68</f>
        <v>23.85</v>
      </c>
      <c r="P68">
        <f>IF(AND(OR(Dashboard!$C$5="All",F68=Dashboard!$C$5),OR(Dashboard!$G$5="All",I68=Dashboard!$G$5),OR(Dashboard!$K$5="All",G68=Dashboard!$K$5)),1,0)</f>
        <v>1</v>
      </c>
      <c r="Q68">
        <f>IF(P68=1,IF(COUNTIFS($C$2:C68,C68,$P$2:P68,1)=1,1,0),0)</f>
        <v>1</v>
      </c>
    </row>
    <row r="69">
      <c r="A69" s="24" t="n">
        <v>45855</v>
      </c>
      <c r="B69" s="25" t="n">
        <v>45839</v>
      </c>
      <c r="C69" t="inlineStr">
        <is>
          <t>SO-26012</t>
        </is>
      </c>
      <c r="D69" t="inlineStr">
        <is>
          <t>Ashgrin Bistro</t>
        </is>
      </c>
      <c r="E69" t="inlineStr">
        <is>
          <t>Restaurant</t>
        </is>
      </c>
      <c r="F69" t="inlineStr">
        <is>
          <t>West</t>
        </is>
      </c>
      <c r="G69" t="inlineStr">
        <is>
          <t>Lena K.</t>
        </is>
      </c>
      <c r="H69" t="inlineStr">
        <is>
          <t>Frozen berries 2kg</t>
        </is>
      </c>
      <c r="I69" t="inlineStr">
        <is>
          <t>Frozen</t>
        </is>
      </c>
      <c r="J69" t="n">
        <v>5</v>
      </c>
      <c r="K69" s="26" t="n">
        <v>19.8</v>
      </c>
      <c r="L69" s="26">
        <f>J69*K69</f>
        <v>99</v>
      </c>
      <c r="M69" s="26" t="n">
        <v>13.92</v>
      </c>
      <c r="N69" s="26">
        <f>J69*M69</f>
        <v>69.6</v>
      </c>
      <c r="O69" s="26">
        <f>L69-N69</f>
        <v>29.4</v>
      </c>
      <c r="P69">
        <f>IF(AND(OR(Dashboard!$C$5="All",F69=Dashboard!$C$5),OR(Dashboard!$G$5="All",I69=Dashboard!$G$5),OR(Dashboard!$K$5="All",G69=Dashboard!$K$5)),1,0)</f>
        <v>1</v>
      </c>
      <c r="Q69">
        <f>IF(P69=1,IF(COUNTIFS($C$2:C69,C69,$P$2:P69,1)=1,1,0),0)</f>
        <v>0</v>
      </c>
    </row>
    <row r="70">
      <c r="A70" s="24" t="n">
        <v>45855</v>
      </c>
      <c r="B70" s="25" t="n">
        <v>45839</v>
      </c>
      <c r="C70" t="inlineStr">
        <is>
          <t>SO-26012</t>
        </is>
      </c>
      <c r="D70" t="inlineStr">
        <is>
          <t>Ashgrin Bistro</t>
        </is>
      </c>
      <c r="E70" t="inlineStr">
        <is>
          <t>Restaurant</t>
        </is>
      </c>
      <c r="F70" t="inlineStr">
        <is>
          <t>West</t>
        </is>
      </c>
      <c r="G70" t="inlineStr">
        <is>
          <t>Lena K.</t>
        </is>
      </c>
      <c r="H70" t="inlineStr">
        <is>
          <t>Chai concentrate 1L x6</t>
        </is>
      </c>
      <c r="I70" t="inlineStr">
        <is>
          <t>Beverages</t>
        </is>
      </c>
      <c r="J70" t="n">
        <v>10</v>
      </c>
      <c r="K70" s="26" t="n">
        <v>42</v>
      </c>
      <c r="L70" s="26">
        <f>J70*K70</f>
        <v>420</v>
      </c>
      <c r="M70" s="26" t="n">
        <v>25.93</v>
      </c>
      <c r="N70" s="26">
        <f>J70*M70</f>
        <v>259.3</v>
      </c>
      <c r="O70" s="26">
        <f>L70-N70</f>
        <v>160.7</v>
      </c>
      <c r="P70">
        <f>IF(AND(OR(Dashboard!$C$5="All",F70=Dashboard!$C$5),OR(Dashboard!$G$5="All",I70=Dashboard!$G$5),OR(Dashboard!$K$5="All",G70=Dashboard!$K$5)),1,0)</f>
        <v>1</v>
      </c>
      <c r="Q70">
        <f>IF(P70=1,IF(COUNTIFS($C$2:C70,C70,$P$2:P70,1)=1,1,0),0)</f>
        <v>0</v>
      </c>
    </row>
    <row r="71">
      <c r="A71" s="24" t="n">
        <v>45855</v>
      </c>
      <c r="B71" s="25" t="n">
        <v>45839</v>
      </c>
      <c r="C71" t="inlineStr">
        <is>
          <t>SO-26028</t>
        </is>
      </c>
      <c r="D71" t="inlineStr">
        <is>
          <t>Zenderby Coffee House</t>
        </is>
      </c>
      <c r="E71" t="inlineStr">
        <is>
          <t>Café</t>
        </is>
      </c>
      <c r="F71" t="inlineStr">
        <is>
          <t>South</t>
        </is>
      </c>
      <c r="G71" t="inlineStr">
        <is>
          <t>Tom W.</t>
        </is>
      </c>
      <c r="H71" t="inlineStr">
        <is>
          <t>Frozen berries 2kg</t>
        </is>
      </c>
      <c r="I71" t="inlineStr">
        <is>
          <t>Frozen</t>
        </is>
      </c>
      <c r="J71" t="n">
        <v>6</v>
      </c>
      <c r="K71" s="26" t="n">
        <v>19.8</v>
      </c>
      <c r="L71" s="26">
        <f>J71*K71</f>
        <v>118.8</v>
      </c>
      <c r="M71" s="26" t="n">
        <v>14.41</v>
      </c>
      <c r="N71" s="26">
        <f>J71*M71</f>
        <v>86.46</v>
      </c>
      <c r="O71" s="26">
        <f>L71-N71</f>
        <v>32.34</v>
      </c>
      <c r="P71">
        <f>IF(AND(OR(Dashboard!$C$5="All",F71=Dashboard!$C$5),OR(Dashboard!$G$5="All",I71=Dashboard!$G$5),OR(Dashboard!$K$5="All",G71=Dashboard!$K$5)),1,0)</f>
        <v>1</v>
      </c>
      <c r="Q71">
        <f>IF(P71=1,IF(COUNTIFS($C$2:C71,C71,$P$2:P71,1)=1,1,0),0)</f>
        <v>1</v>
      </c>
    </row>
    <row r="72">
      <c r="A72" s="24" t="n">
        <v>45855</v>
      </c>
      <c r="B72" s="25" t="n">
        <v>45839</v>
      </c>
      <c r="C72" t="inlineStr">
        <is>
          <t>SO-26028</t>
        </is>
      </c>
      <c r="D72" t="inlineStr">
        <is>
          <t>Zenderby Coffee House</t>
        </is>
      </c>
      <c r="E72" t="inlineStr">
        <is>
          <t>Café</t>
        </is>
      </c>
      <c r="F72" t="inlineStr">
        <is>
          <t>South</t>
        </is>
      </c>
      <c r="G72" t="inlineStr">
        <is>
          <t>Tom W.</t>
        </is>
      </c>
      <c r="H72" t="inlineStr">
        <is>
          <t>Full cream milk 2L x6</t>
        </is>
      </c>
      <c r="I72" t="inlineStr">
        <is>
          <t>Dairy &amp; eggs</t>
        </is>
      </c>
      <c r="J72" t="n">
        <v>3</v>
      </c>
      <c r="K72" s="26" t="n">
        <v>15.6</v>
      </c>
      <c r="L72" s="26">
        <f>J72*K72</f>
        <v>46.8</v>
      </c>
      <c r="M72" s="26" t="n">
        <v>11.4</v>
      </c>
      <c r="N72" s="26">
        <f>J72*M72</f>
        <v>34.2</v>
      </c>
      <c r="O72" s="26">
        <f>L72-N72</f>
        <v>12.6</v>
      </c>
      <c r="P72">
        <f>IF(AND(OR(Dashboard!$C$5="All",F72=Dashboard!$C$5),OR(Dashboard!$G$5="All",I72=Dashboard!$G$5),OR(Dashboard!$K$5="All",G72=Dashboard!$K$5)),1,0)</f>
        <v>1</v>
      </c>
      <c r="Q72">
        <f>IF(P72=1,IF(COUNTIFS($C$2:C72,C72,$P$2:P72,1)=1,1,0),0)</f>
        <v>0</v>
      </c>
    </row>
    <row r="73">
      <c r="A73" s="24" t="n">
        <v>45855</v>
      </c>
      <c r="B73" s="25" t="n">
        <v>45839</v>
      </c>
      <c r="C73" t="inlineStr">
        <is>
          <t>SO-26028</t>
        </is>
      </c>
      <c r="D73" t="inlineStr">
        <is>
          <t>Zenderby Coffee House</t>
        </is>
      </c>
      <c r="E73" t="inlineStr">
        <is>
          <t>Café</t>
        </is>
      </c>
      <c r="F73" t="inlineStr">
        <is>
          <t>South</t>
        </is>
      </c>
      <c r="G73" t="inlineStr">
        <is>
          <t>Tom W.</t>
        </is>
      </c>
      <c r="H73" t="inlineStr">
        <is>
          <t>Rolled oats 5kg</t>
        </is>
      </c>
      <c r="I73" t="inlineStr">
        <is>
          <t>Dry goods</t>
        </is>
      </c>
      <c r="J73" t="n">
        <v>6</v>
      </c>
      <c r="K73" s="26" t="n">
        <v>14.75</v>
      </c>
      <c r="L73" s="26">
        <f>J73*K73</f>
        <v>88.5</v>
      </c>
      <c r="M73" s="26" t="n">
        <v>9.890000000000001</v>
      </c>
      <c r="N73" s="26">
        <f>J73*M73</f>
        <v>59.34</v>
      </c>
      <c r="O73" s="26">
        <f>L73-N73</f>
        <v>29.16</v>
      </c>
      <c r="P73">
        <f>IF(AND(OR(Dashboard!$C$5="All",F73=Dashboard!$C$5),OR(Dashboard!$G$5="All",I73=Dashboard!$G$5),OR(Dashboard!$K$5="All",G73=Dashboard!$K$5)),1,0)</f>
        <v>1</v>
      </c>
      <c r="Q73">
        <f>IF(P73=1,IF(COUNTIFS($C$2:C73,C73,$P$2:P73,1)=1,1,0),0)</f>
        <v>0</v>
      </c>
    </row>
    <row r="74">
      <c r="A74" s="24" t="n">
        <v>45855</v>
      </c>
      <c r="B74" s="25" t="n">
        <v>45839</v>
      </c>
      <c r="C74" t="inlineStr">
        <is>
          <t>SO-26035</t>
        </is>
      </c>
      <c r="D74" t="inlineStr">
        <is>
          <t>Thornable Kitchen</t>
        </is>
      </c>
      <c r="E74" t="inlineStr">
        <is>
          <t>Restaurant</t>
        </is>
      </c>
      <c r="F74" t="inlineStr">
        <is>
          <t>South</t>
        </is>
      </c>
      <c r="G74" t="inlineStr">
        <is>
          <t>Tom W.</t>
        </is>
      </c>
      <c r="H74" t="inlineStr">
        <is>
          <t>Sourdough loaf x10</t>
        </is>
      </c>
      <c r="I74" t="inlineStr">
        <is>
          <t>Bakery</t>
        </is>
      </c>
      <c r="J74" t="n">
        <v>10</v>
      </c>
      <c r="K74" s="26" t="n">
        <v>52</v>
      </c>
      <c r="L74" s="26">
        <f>J74*K74</f>
        <v>520</v>
      </c>
      <c r="M74" s="26" t="n">
        <v>31.46</v>
      </c>
      <c r="N74" s="26">
        <f>J74*M74</f>
        <v>314.6</v>
      </c>
      <c r="O74" s="26">
        <f>L74-N74</f>
        <v>205.4</v>
      </c>
      <c r="P74">
        <f>IF(AND(OR(Dashboard!$C$5="All",F74=Dashboard!$C$5),OR(Dashboard!$G$5="All",I74=Dashboard!$G$5),OR(Dashboard!$K$5="All",G74=Dashboard!$K$5)),1,0)</f>
        <v>1</v>
      </c>
      <c r="Q74">
        <f>IF(P74=1,IF(COUNTIFS($C$2:C74,C74,$P$2:P74,1)=1,1,0),0)</f>
        <v>1</v>
      </c>
    </row>
    <row r="75">
      <c r="A75" s="24" t="n">
        <v>45855</v>
      </c>
      <c r="B75" s="25" t="n">
        <v>45839</v>
      </c>
      <c r="C75" t="inlineStr">
        <is>
          <t>SO-26035</t>
        </is>
      </c>
      <c r="D75" t="inlineStr">
        <is>
          <t>Thornable Kitchen</t>
        </is>
      </c>
      <c r="E75" t="inlineStr">
        <is>
          <t>Restaurant</t>
        </is>
      </c>
      <c r="F75" t="inlineStr">
        <is>
          <t>South</t>
        </is>
      </c>
      <c r="G75" t="inlineStr">
        <is>
          <t>Tom W.</t>
        </is>
      </c>
      <c r="H75" t="inlineStr">
        <is>
          <t>Chickpeas 2kg</t>
        </is>
      </c>
      <c r="I75" t="inlineStr">
        <is>
          <t>Dry goods</t>
        </is>
      </c>
      <c r="J75" t="n">
        <v>13</v>
      </c>
      <c r="K75" s="26" t="n">
        <v>9.199999999999999</v>
      </c>
      <c r="L75" s="26">
        <f>J75*K75</f>
        <v>119.6</v>
      </c>
      <c r="M75" s="26" t="n">
        <v>6.58</v>
      </c>
      <c r="N75" s="26">
        <f>J75*M75</f>
        <v>85.54</v>
      </c>
      <c r="O75" s="26">
        <f>L75-N75</f>
        <v>34.06</v>
      </c>
      <c r="P75">
        <f>IF(AND(OR(Dashboard!$C$5="All",F75=Dashboard!$C$5),OR(Dashboard!$G$5="All",I75=Dashboard!$G$5),OR(Dashboard!$K$5="All",G75=Dashboard!$K$5)),1,0)</f>
        <v>1</v>
      </c>
      <c r="Q75">
        <f>IF(P75=1,IF(COUNTIFS($C$2:C75,C75,$P$2:P75,1)=1,1,0),0)</f>
        <v>0</v>
      </c>
    </row>
    <row r="76">
      <c r="A76" s="24" t="n">
        <v>45856</v>
      </c>
      <c r="B76" s="25" t="n">
        <v>45839</v>
      </c>
      <c r="C76" t="inlineStr">
        <is>
          <t>SO-26019</t>
        </is>
      </c>
      <c r="D76" t="inlineStr">
        <is>
          <t>Orrinby Bistro</t>
        </is>
      </c>
      <c r="E76" t="inlineStr">
        <is>
          <t>Restaurant</t>
        </is>
      </c>
      <c r="F76" t="inlineStr">
        <is>
          <t>South</t>
        </is>
      </c>
      <c r="G76" t="inlineStr">
        <is>
          <t>Tom W.</t>
        </is>
      </c>
      <c r="H76" t="inlineStr">
        <is>
          <t>Bagels x36</t>
        </is>
      </c>
      <c r="I76" t="inlineStr">
        <is>
          <t>Bakery</t>
        </is>
      </c>
      <c r="J76" t="n">
        <v>7</v>
      </c>
      <c r="K76" s="26" t="n">
        <v>38.5</v>
      </c>
      <c r="L76" s="26">
        <f>J76*K76</f>
        <v>269.5</v>
      </c>
      <c r="M76" s="26" t="n">
        <v>23.39</v>
      </c>
      <c r="N76" s="26">
        <f>J76*M76</f>
        <v>163.73</v>
      </c>
      <c r="O76" s="26">
        <f>L76-N76</f>
        <v>105.77</v>
      </c>
      <c r="P76">
        <f>IF(AND(OR(Dashboard!$C$5="All",F76=Dashboard!$C$5),OR(Dashboard!$G$5="All",I76=Dashboard!$G$5),OR(Dashboard!$K$5="All",G76=Dashboard!$K$5)),1,0)</f>
        <v>1</v>
      </c>
      <c r="Q76">
        <f>IF(P76=1,IF(COUNTIFS($C$2:C76,C76,$P$2:P76,1)=1,1,0),0)</f>
        <v>1</v>
      </c>
    </row>
    <row r="77">
      <c r="A77" s="24" t="n">
        <v>45856</v>
      </c>
      <c r="B77" s="25" t="n">
        <v>45839</v>
      </c>
      <c r="C77" t="inlineStr">
        <is>
          <t>SO-26019</t>
        </is>
      </c>
      <c r="D77" t="inlineStr">
        <is>
          <t>Orrinby Bistro</t>
        </is>
      </c>
      <c r="E77" t="inlineStr">
        <is>
          <t>Restaurant</t>
        </is>
      </c>
      <c r="F77" t="inlineStr">
        <is>
          <t>South</t>
        </is>
      </c>
      <c r="G77" t="inlineStr">
        <is>
          <t>Tom W.</t>
        </is>
      </c>
      <c r="H77" t="inlineStr">
        <is>
          <t>Orange juice 2L x6</t>
        </is>
      </c>
      <c r="I77" t="inlineStr">
        <is>
          <t>Beverages</t>
        </is>
      </c>
      <c r="J77" t="n">
        <v>5</v>
      </c>
      <c r="K77" s="26" t="n">
        <v>27</v>
      </c>
      <c r="L77" s="26">
        <f>J77*K77</f>
        <v>135</v>
      </c>
      <c r="M77" s="26" t="n">
        <v>17.14</v>
      </c>
      <c r="N77" s="26">
        <f>J77*M77</f>
        <v>85.7</v>
      </c>
      <c r="O77" s="26">
        <f>L77-N77</f>
        <v>49.3</v>
      </c>
      <c r="P77">
        <f>IF(AND(OR(Dashboard!$C$5="All",F77=Dashboard!$C$5),OR(Dashboard!$G$5="All",I77=Dashboard!$G$5),OR(Dashboard!$K$5="All",G77=Dashboard!$K$5)),1,0)</f>
        <v>1</v>
      </c>
      <c r="Q77">
        <f>IF(P77=1,IF(COUNTIFS($C$2:C77,C77,$P$2:P77,1)=1,1,0),0)</f>
        <v>0</v>
      </c>
    </row>
    <row r="78">
      <c r="A78" s="24" t="n">
        <v>45856</v>
      </c>
      <c r="B78" s="25" t="n">
        <v>45839</v>
      </c>
      <c r="C78" t="inlineStr">
        <is>
          <t>SO-26019</t>
        </is>
      </c>
      <c r="D78" t="inlineStr">
        <is>
          <t>Orrinby Bistro</t>
        </is>
      </c>
      <c r="E78" t="inlineStr">
        <is>
          <t>Restaurant</t>
        </is>
      </c>
      <c r="F78" t="inlineStr">
        <is>
          <t>South</t>
        </is>
      </c>
      <c r="G78" t="inlineStr">
        <is>
          <t>Tom W.</t>
        </is>
      </c>
      <c r="H78" t="inlineStr">
        <is>
          <t>Gelato 5L</t>
        </is>
      </c>
      <c r="I78" t="inlineStr">
        <is>
          <t>Frozen</t>
        </is>
      </c>
      <c r="J78" t="n">
        <v>14</v>
      </c>
      <c r="K78" s="26" t="n">
        <v>46.5</v>
      </c>
      <c r="L78" s="26">
        <f>J78*K78</f>
        <v>651</v>
      </c>
      <c r="M78" s="26" t="n">
        <v>33.98</v>
      </c>
      <c r="N78" s="26">
        <f>J78*M78</f>
        <v>475.72</v>
      </c>
      <c r="O78" s="26">
        <f>L78-N78</f>
        <v>175.28</v>
      </c>
      <c r="P78">
        <f>IF(AND(OR(Dashboard!$C$5="All",F78=Dashboard!$C$5),OR(Dashboard!$G$5="All",I78=Dashboard!$G$5),OR(Dashboard!$K$5="All",G78=Dashboard!$K$5)),1,0)</f>
        <v>1</v>
      </c>
      <c r="Q78">
        <f>IF(P78=1,IF(COUNTIFS($C$2:C78,C78,$P$2:P78,1)=1,1,0),0)</f>
        <v>0</v>
      </c>
    </row>
    <row r="79">
      <c r="A79" s="24" t="n">
        <v>45861</v>
      </c>
      <c r="B79" s="25" t="n">
        <v>45839</v>
      </c>
      <c r="C79" t="inlineStr">
        <is>
          <t>SO-26033</t>
        </is>
      </c>
      <c r="D79" t="inlineStr">
        <is>
          <t>Saltrey Fine Foods</t>
        </is>
      </c>
      <c r="E79" t="inlineStr">
        <is>
          <t>Grocer</t>
        </is>
      </c>
      <c r="F79" t="inlineStr">
        <is>
          <t>North</t>
        </is>
      </c>
      <c r="G79" t="inlineStr">
        <is>
          <t>Priya N.</t>
        </is>
      </c>
      <c r="H79" t="inlineStr">
        <is>
          <t>Unsalted butter 5kg</t>
        </is>
      </c>
      <c r="I79" t="inlineStr">
        <is>
          <t>Dairy &amp; eggs</t>
        </is>
      </c>
      <c r="J79" t="n">
        <v>26</v>
      </c>
      <c r="K79" s="26" t="n">
        <v>58</v>
      </c>
      <c r="L79" s="26">
        <f>J79*K79</f>
        <v>1508</v>
      </c>
      <c r="M79" s="26" t="n">
        <v>43.33</v>
      </c>
      <c r="N79" s="26">
        <f>J79*M79</f>
        <v>1126.58</v>
      </c>
      <c r="O79" s="26">
        <f>L79-N79</f>
        <v>381.42</v>
      </c>
      <c r="P79">
        <f>IF(AND(OR(Dashboard!$C$5="All",F79=Dashboard!$C$5),OR(Dashboard!$G$5="All",I79=Dashboard!$G$5),OR(Dashboard!$K$5="All",G79=Dashboard!$K$5)),1,0)</f>
        <v>1</v>
      </c>
      <c r="Q79">
        <f>IF(P79=1,IF(COUNTIFS($C$2:C79,C79,$P$2:P79,1)=1,1,0),0)</f>
        <v>1</v>
      </c>
    </row>
    <row r="80">
      <c r="A80" s="24" t="n">
        <v>45861</v>
      </c>
      <c r="B80" s="25" t="n">
        <v>45839</v>
      </c>
      <c r="C80" t="inlineStr">
        <is>
          <t>SO-26033</t>
        </is>
      </c>
      <c r="D80" t="inlineStr">
        <is>
          <t>Saltrey Fine Foods</t>
        </is>
      </c>
      <c r="E80" t="inlineStr">
        <is>
          <t>Grocer</t>
        </is>
      </c>
      <c r="F80" t="inlineStr">
        <is>
          <t>North</t>
        </is>
      </c>
      <c r="G80" t="inlineStr">
        <is>
          <t>Priya N.</t>
        </is>
      </c>
      <c r="H80" t="inlineStr">
        <is>
          <t>Loose-leaf tea 500g</t>
        </is>
      </c>
      <c r="I80" t="inlineStr">
        <is>
          <t>Beverages</t>
        </is>
      </c>
      <c r="J80" t="n">
        <v>20</v>
      </c>
      <c r="K80" s="26" t="n">
        <v>18.9</v>
      </c>
      <c r="L80" s="26">
        <f>J80*K80</f>
        <v>378</v>
      </c>
      <c r="M80" s="26" t="n">
        <v>11.76</v>
      </c>
      <c r="N80" s="26">
        <f>J80*M80</f>
        <v>235.2</v>
      </c>
      <c r="O80" s="26">
        <f>L80-N80</f>
        <v>142.8</v>
      </c>
      <c r="P80">
        <f>IF(AND(OR(Dashboard!$C$5="All",F80=Dashboard!$C$5),OR(Dashboard!$G$5="All",I80=Dashboard!$G$5),OR(Dashboard!$K$5="All",G80=Dashboard!$K$5)),1,0)</f>
        <v>1</v>
      </c>
      <c r="Q80">
        <f>IF(P80=1,IF(COUNTIFS($C$2:C80,C80,$P$2:P80,1)=1,1,0),0)</f>
        <v>0</v>
      </c>
    </row>
    <row r="81">
      <c r="A81" s="24" t="n">
        <v>45862</v>
      </c>
      <c r="B81" s="25" t="n">
        <v>45839</v>
      </c>
      <c r="C81" t="inlineStr">
        <is>
          <t>SO-26002</t>
        </is>
      </c>
      <c r="D81" t="inlineStr">
        <is>
          <t>Pembly Kitchen</t>
        </is>
      </c>
      <c r="E81" t="inlineStr">
        <is>
          <t>Restaurant</t>
        </is>
      </c>
      <c r="F81" t="inlineStr">
        <is>
          <t>North</t>
        </is>
      </c>
      <c r="G81" t="inlineStr">
        <is>
          <t>Priya N.</t>
        </is>
      </c>
      <c r="H81" t="inlineStr">
        <is>
          <t>Barista milk 1L x12</t>
        </is>
      </c>
      <c r="I81" t="inlineStr">
        <is>
          <t>Dairy &amp; eggs</t>
        </is>
      </c>
      <c r="J81" t="n">
        <v>13</v>
      </c>
      <c r="K81" s="26" t="n">
        <v>26.4</v>
      </c>
      <c r="L81" s="26">
        <f>J81*K81</f>
        <v>343.2</v>
      </c>
      <c r="M81" s="26" t="n">
        <v>20.15</v>
      </c>
      <c r="N81" s="26">
        <f>J81*M81</f>
        <v>261.95</v>
      </c>
      <c r="O81" s="26">
        <f>L81-N81</f>
        <v>81.25</v>
      </c>
      <c r="P81">
        <f>IF(AND(OR(Dashboard!$C$5="All",F81=Dashboard!$C$5),OR(Dashboard!$G$5="All",I81=Dashboard!$G$5),OR(Dashboard!$K$5="All",G81=Dashboard!$K$5)),1,0)</f>
        <v>1</v>
      </c>
      <c r="Q81">
        <f>IF(P81=1,IF(COUNTIFS($C$2:C81,C81,$P$2:P81,1)=1,1,0),0)</f>
        <v>1</v>
      </c>
    </row>
    <row r="82">
      <c r="A82" s="24" t="n">
        <v>45862</v>
      </c>
      <c r="B82" s="25" t="n">
        <v>45839</v>
      </c>
      <c r="C82" t="inlineStr">
        <is>
          <t>SO-26002</t>
        </is>
      </c>
      <c r="D82" t="inlineStr">
        <is>
          <t>Pembly Kitchen</t>
        </is>
      </c>
      <c r="E82" t="inlineStr">
        <is>
          <t>Restaurant</t>
        </is>
      </c>
      <c r="F82" t="inlineStr">
        <is>
          <t>North</t>
        </is>
      </c>
      <c r="G82" t="inlineStr">
        <is>
          <t>Priya N.</t>
        </is>
      </c>
      <c r="H82" t="inlineStr">
        <is>
          <t>Chai concentrate 1L x6</t>
        </is>
      </c>
      <c r="I82" t="inlineStr">
        <is>
          <t>Beverages</t>
        </is>
      </c>
      <c r="J82" t="n">
        <v>5</v>
      </c>
      <c r="K82" s="26" t="n">
        <v>42</v>
      </c>
      <c r="L82" s="26">
        <f>J82*K82</f>
        <v>210</v>
      </c>
      <c r="M82" s="26" t="n">
        <v>26.88</v>
      </c>
      <c r="N82" s="26">
        <f>J82*M82</f>
        <v>134.4</v>
      </c>
      <c r="O82" s="26">
        <f>L82-N82</f>
        <v>75.6</v>
      </c>
      <c r="P82">
        <f>IF(AND(OR(Dashboard!$C$5="All",F82=Dashboard!$C$5),OR(Dashboard!$G$5="All",I82=Dashboard!$G$5),OR(Dashboard!$K$5="All",G82=Dashboard!$K$5)),1,0)</f>
        <v>1</v>
      </c>
      <c r="Q82">
        <f>IF(P82=1,IF(COUNTIFS($C$2:C82,C82,$P$2:P82,1)=1,1,0),0)</f>
        <v>0</v>
      </c>
    </row>
    <row r="83">
      <c r="A83" s="24" t="n">
        <v>45862</v>
      </c>
      <c r="B83" s="25" t="n">
        <v>45839</v>
      </c>
      <c r="C83" t="inlineStr">
        <is>
          <t>SO-26002</t>
        </is>
      </c>
      <c r="D83" t="inlineStr">
        <is>
          <t>Pembly Kitchen</t>
        </is>
      </c>
      <c r="E83" t="inlineStr">
        <is>
          <t>Restaurant</t>
        </is>
      </c>
      <c r="F83" t="inlineStr">
        <is>
          <t>North</t>
        </is>
      </c>
      <c r="G83" t="inlineStr">
        <is>
          <t>Priya N.</t>
        </is>
      </c>
      <c r="H83" t="inlineStr">
        <is>
          <t>Gelato 5L</t>
        </is>
      </c>
      <c r="I83" t="inlineStr">
        <is>
          <t>Frozen</t>
        </is>
      </c>
      <c r="J83" t="n">
        <v>8</v>
      </c>
      <c r="K83" s="26" t="n">
        <v>46.5</v>
      </c>
      <c r="L83" s="26">
        <f>J83*K83</f>
        <v>372</v>
      </c>
      <c r="M83" s="26" t="n">
        <v>32.46</v>
      </c>
      <c r="N83" s="26">
        <f>J83*M83</f>
        <v>259.68</v>
      </c>
      <c r="O83" s="26">
        <f>L83-N83</f>
        <v>112.32</v>
      </c>
      <c r="P83">
        <f>IF(AND(OR(Dashboard!$C$5="All",F83=Dashboard!$C$5),OR(Dashboard!$G$5="All",I83=Dashboard!$G$5),OR(Dashboard!$K$5="All",G83=Dashboard!$K$5)),1,0)</f>
        <v>1</v>
      </c>
      <c r="Q83">
        <f>IF(P83=1,IF(COUNTIFS($C$2:C83,C83,$P$2:P83,1)=1,1,0),0)</f>
        <v>0</v>
      </c>
    </row>
    <row r="84">
      <c r="A84" s="24" t="n">
        <v>45862</v>
      </c>
      <c r="B84" s="25" t="n">
        <v>45839</v>
      </c>
      <c r="C84" t="inlineStr">
        <is>
          <t>SO-26018</t>
        </is>
      </c>
      <c r="D84" t="inlineStr">
        <is>
          <t>Thornable Kitchen</t>
        </is>
      </c>
      <c r="E84" t="inlineStr">
        <is>
          <t>Restaurant</t>
        </is>
      </c>
      <c r="F84" t="inlineStr">
        <is>
          <t>South</t>
        </is>
      </c>
      <c r="G84" t="inlineStr">
        <is>
          <t>Tom W.</t>
        </is>
      </c>
      <c r="H84" t="inlineStr">
        <is>
          <t>Chai concentrate 1L x6</t>
        </is>
      </c>
      <c r="I84" t="inlineStr">
        <is>
          <t>Beverages</t>
        </is>
      </c>
      <c r="J84" t="n">
        <v>7</v>
      </c>
      <c r="K84" s="26" t="n">
        <v>42</v>
      </c>
      <c r="L84" s="26">
        <f>J84*K84</f>
        <v>294</v>
      </c>
      <c r="M84" s="26" t="n">
        <v>26.75</v>
      </c>
      <c r="N84" s="26">
        <f>J84*M84</f>
        <v>187.25</v>
      </c>
      <c r="O84" s="26">
        <f>L84-N84</f>
        <v>106.75</v>
      </c>
      <c r="P84">
        <f>IF(AND(OR(Dashboard!$C$5="All",F84=Dashboard!$C$5),OR(Dashboard!$G$5="All",I84=Dashboard!$G$5),OR(Dashboard!$K$5="All",G84=Dashboard!$K$5)),1,0)</f>
        <v>1</v>
      </c>
      <c r="Q84">
        <f>IF(P84=1,IF(COUNTIFS($C$2:C84,C84,$P$2:P84,1)=1,1,0),0)</f>
        <v>1</v>
      </c>
    </row>
    <row r="85">
      <c r="A85" s="24" t="n">
        <v>45862</v>
      </c>
      <c r="B85" s="25" t="n">
        <v>45839</v>
      </c>
      <c r="C85" t="inlineStr">
        <is>
          <t>SO-26018</t>
        </is>
      </c>
      <c r="D85" t="inlineStr">
        <is>
          <t>Thornable Kitchen</t>
        </is>
      </c>
      <c r="E85" t="inlineStr">
        <is>
          <t>Restaurant</t>
        </is>
      </c>
      <c r="F85" t="inlineStr">
        <is>
          <t>South</t>
        </is>
      </c>
      <c r="G85" t="inlineStr">
        <is>
          <t>Tom W.</t>
        </is>
      </c>
      <c r="H85" t="inlineStr">
        <is>
          <t>Plain flour 12.5kg</t>
        </is>
      </c>
      <c r="I85" t="inlineStr">
        <is>
          <t>Dry goods</t>
        </is>
      </c>
      <c r="J85" t="n">
        <v>14</v>
      </c>
      <c r="K85" s="26" t="n">
        <v>24.6</v>
      </c>
      <c r="L85" s="26">
        <f>J85*K85</f>
        <v>344.4</v>
      </c>
      <c r="M85" s="26" t="n">
        <v>17.12</v>
      </c>
      <c r="N85" s="26">
        <f>J85*M85</f>
        <v>239.68</v>
      </c>
      <c r="O85" s="26">
        <f>L85-N85</f>
        <v>104.72</v>
      </c>
      <c r="P85">
        <f>IF(AND(OR(Dashboard!$C$5="All",F85=Dashboard!$C$5),OR(Dashboard!$G$5="All",I85=Dashboard!$G$5),OR(Dashboard!$K$5="All",G85=Dashboard!$K$5)),1,0)</f>
        <v>1</v>
      </c>
      <c r="Q85">
        <f>IF(P85=1,IF(COUNTIFS($C$2:C85,C85,$P$2:P85,1)=1,1,0),0)</f>
        <v>0</v>
      </c>
    </row>
    <row r="86">
      <c r="A86" s="24" t="n">
        <v>45862</v>
      </c>
      <c r="B86" s="25" t="n">
        <v>45839</v>
      </c>
      <c r="C86" t="inlineStr">
        <is>
          <t>SO-26018</t>
        </is>
      </c>
      <c r="D86" t="inlineStr">
        <is>
          <t>Thornable Kitchen</t>
        </is>
      </c>
      <c r="E86" t="inlineStr">
        <is>
          <t>Restaurant</t>
        </is>
      </c>
      <c r="F86" t="inlineStr">
        <is>
          <t>South</t>
        </is>
      </c>
      <c r="G86" t="inlineStr">
        <is>
          <t>Tom W.</t>
        </is>
      </c>
      <c r="H86" t="inlineStr">
        <is>
          <t>Cheddar block 2kg</t>
        </is>
      </c>
      <c r="I86" t="inlineStr">
        <is>
          <t>Dairy &amp; eggs</t>
        </is>
      </c>
      <c r="J86" t="n">
        <v>8</v>
      </c>
      <c r="K86" s="26" t="n">
        <v>31.5</v>
      </c>
      <c r="L86" s="26">
        <f>J86*K86</f>
        <v>252</v>
      </c>
      <c r="M86" s="26" t="n">
        <v>23.93</v>
      </c>
      <c r="N86" s="26">
        <f>J86*M86</f>
        <v>191.44</v>
      </c>
      <c r="O86" s="26">
        <f>L86-N86</f>
        <v>60.56</v>
      </c>
      <c r="P86">
        <f>IF(AND(OR(Dashboard!$C$5="All",F86=Dashboard!$C$5),OR(Dashboard!$G$5="All",I86=Dashboard!$G$5),OR(Dashboard!$K$5="All",G86=Dashboard!$K$5)),1,0)</f>
        <v>1</v>
      </c>
      <c r="Q86">
        <f>IF(P86=1,IF(COUNTIFS($C$2:C86,C86,$P$2:P86,1)=1,1,0),0)</f>
        <v>0</v>
      </c>
    </row>
    <row r="87">
      <c r="A87" s="24" t="n">
        <v>45862</v>
      </c>
      <c r="B87" s="25" t="n">
        <v>45839</v>
      </c>
      <c r="C87" t="inlineStr">
        <is>
          <t>SO-26018</t>
        </is>
      </c>
      <c r="D87" t="inlineStr">
        <is>
          <t>Thornable Kitchen</t>
        </is>
      </c>
      <c r="E87" t="inlineStr">
        <is>
          <t>Restaurant</t>
        </is>
      </c>
      <c r="F87" t="inlineStr">
        <is>
          <t>South</t>
        </is>
      </c>
      <c r="G87" t="inlineStr">
        <is>
          <t>Tom W.</t>
        </is>
      </c>
      <c r="H87" t="inlineStr">
        <is>
          <t>Sourdough loaf x10</t>
        </is>
      </c>
      <c r="I87" t="inlineStr">
        <is>
          <t>Bakery</t>
        </is>
      </c>
      <c r="J87" t="n">
        <v>12</v>
      </c>
      <c r="K87" s="26" t="n">
        <v>52</v>
      </c>
      <c r="L87" s="26">
        <f>J87*K87</f>
        <v>624</v>
      </c>
      <c r="M87" s="26" t="n">
        <v>30.77</v>
      </c>
      <c r="N87" s="26">
        <f>J87*M87</f>
        <v>369.24</v>
      </c>
      <c r="O87" s="26">
        <f>L87-N87</f>
        <v>254.76</v>
      </c>
      <c r="P87">
        <f>IF(AND(OR(Dashboard!$C$5="All",F87=Dashboard!$C$5),OR(Dashboard!$G$5="All",I87=Dashboard!$G$5),OR(Dashboard!$K$5="All",G87=Dashboard!$K$5)),1,0)</f>
        <v>1</v>
      </c>
      <c r="Q87">
        <f>IF(P87=1,IF(COUNTIFS($C$2:C87,C87,$P$2:P87,1)=1,1,0),0)</f>
        <v>0</v>
      </c>
    </row>
    <row r="88">
      <c r="A88" s="24" t="n">
        <v>45862</v>
      </c>
      <c r="B88" s="25" t="n">
        <v>45839</v>
      </c>
      <c r="C88" t="inlineStr">
        <is>
          <t>SO-26027</t>
        </is>
      </c>
      <c r="D88" t="inlineStr">
        <is>
          <t>Ashgrin Bistro</t>
        </is>
      </c>
      <c r="E88" t="inlineStr">
        <is>
          <t>Restaurant</t>
        </is>
      </c>
      <c r="F88" t="inlineStr">
        <is>
          <t>West</t>
        </is>
      </c>
      <c r="G88" t="inlineStr">
        <is>
          <t>Lena K.</t>
        </is>
      </c>
      <c r="H88" t="inlineStr">
        <is>
          <t>Rolled oats 5kg</t>
        </is>
      </c>
      <c r="I88" t="inlineStr">
        <is>
          <t>Dry goods</t>
        </is>
      </c>
      <c r="J88" t="n">
        <v>8</v>
      </c>
      <c r="K88" s="26" t="n">
        <v>14.75</v>
      </c>
      <c r="L88" s="26">
        <f>J88*K88</f>
        <v>118</v>
      </c>
      <c r="M88" s="26" t="n">
        <v>9.74</v>
      </c>
      <c r="N88" s="26">
        <f>J88*M88</f>
        <v>77.92</v>
      </c>
      <c r="O88" s="26">
        <f>L88-N88</f>
        <v>40.08</v>
      </c>
      <c r="P88">
        <f>IF(AND(OR(Dashboard!$C$5="All",F88=Dashboard!$C$5),OR(Dashboard!$G$5="All",I88=Dashboard!$G$5),OR(Dashboard!$K$5="All",G88=Dashboard!$K$5)),1,0)</f>
        <v>1</v>
      </c>
      <c r="Q88">
        <f>IF(P88=1,IF(COUNTIFS($C$2:C88,C88,$P$2:P88,1)=1,1,0),0)</f>
        <v>1</v>
      </c>
    </row>
    <row r="89">
      <c r="A89" s="24" t="n">
        <v>45862</v>
      </c>
      <c r="B89" s="25" t="n">
        <v>45839</v>
      </c>
      <c r="C89" t="inlineStr">
        <is>
          <t>SO-26027</t>
        </is>
      </c>
      <c r="D89" t="inlineStr">
        <is>
          <t>Ashgrin Bistro</t>
        </is>
      </c>
      <c r="E89" t="inlineStr">
        <is>
          <t>Restaurant</t>
        </is>
      </c>
      <c r="F89" t="inlineStr">
        <is>
          <t>West</t>
        </is>
      </c>
      <c r="G89" t="inlineStr">
        <is>
          <t>Lena K.</t>
        </is>
      </c>
      <c r="H89" t="inlineStr">
        <is>
          <t>Croissant dough x48</t>
        </is>
      </c>
      <c r="I89" t="inlineStr">
        <is>
          <t>Bakery</t>
        </is>
      </c>
      <c r="J89" t="n">
        <v>7</v>
      </c>
      <c r="K89" s="26" t="n">
        <v>67.2</v>
      </c>
      <c r="L89" s="26">
        <f>J89*K89</f>
        <v>470.4</v>
      </c>
      <c r="M89" s="26" t="n">
        <v>37.03</v>
      </c>
      <c r="N89" s="26">
        <f>J89*M89</f>
        <v>259.21</v>
      </c>
      <c r="O89" s="26">
        <f>L89-N89</f>
        <v>211.19</v>
      </c>
      <c r="P89">
        <f>IF(AND(OR(Dashboard!$C$5="All",F89=Dashboard!$C$5),OR(Dashboard!$G$5="All",I89=Dashboard!$G$5),OR(Dashboard!$K$5="All",G89=Dashboard!$K$5)),1,0)</f>
        <v>1</v>
      </c>
      <c r="Q89">
        <f>IF(P89=1,IF(COUNTIFS($C$2:C89,C89,$P$2:P89,1)=1,1,0),0)</f>
        <v>0</v>
      </c>
    </row>
    <row r="90">
      <c r="A90" s="24" t="n">
        <v>45862</v>
      </c>
      <c r="B90" s="25" t="n">
        <v>45839</v>
      </c>
      <c r="C90" t="inlineStr">
        <is>
          <t>SO-26027</t>
        </is>
      </c>
      <c r="D90" t="inlineStr">
        <is>
          <t>Ashgrin Bistro</t>
        </is>
      </c>
      <c r="E90" t="inlineStr">
        <is>
          <t>Restaurant</t>
        </is>
      </c>
      <c r="F90" t="inlineStr">
        <is>
          <t>West</t>
        </is>
      </c>
      <c r="G90" t="inlineStr">
        <is>
          <t>Lena K.</t>
        </is>
      </c>
      <c r="H90" t="inlineStr">
        <is>
          <t>Sparkling water 24pk</t>
        </is>
      </c>
      <c r="I90" t="inlineStr">
        <is>
          <t>Beverages</t>
        </is>
      </c>
      <c r="J90" t="n">
        <v>5</v>
      </c>
      <c r="K90" s="26" t="n">
        <v>21.6</v>
      </c>
      <c r="L90" s="26">
        <f>J90*K90</f>
        <v>108</v>
      </c>
      <c r="M90" s="26" t="n">
        <v>12.92</v>
      </c>
      <c r="N90" s="26">
        <f>J90*M90</f>
        <v>64.6</v>
      </c>
      <c r="O90" s="26">
        <f>L90-N90</f>
        <v>43.4</v>
      </c>
      <c r="P90">
        <f>IF(AND(OR(Dashboard!$C$5="All",F90=Dashboard!$C$5),OR(Dashboard!$G$5="All",I90=Dashboard!$G$5),OR(Dashboard!$K$5="All",G90=Dashboard!$K$5)),1,0)</f>
        <v>1</v>
      </c>
      <c r="Q90">
        <f>IF(P90=1,IF(COUNTIFS($C$2:C90,C90,$P$2:P90,1)=1,1,0),0)</f>
        <v>0</v>
      </c>
    </row>
    <row r="91">
      <c r="A91" s="24" t="n">
        <v>45862</v>
      </c>
      <c r="B91" s="25" t="n">
        <v>45839</v>
      </c>
      <c r="C91" t="inlineStr">
        <is>
          <t>SO-26027</t>
        </is>
      </c>
      <c r="D91" t="inlineStr">
        <is>
          <t>Ashgrin Bistro</t>
        </is>
      </c>
      <c r="E91" t="inlineStr">
        <is>
          <t>Restaurant</t>
        </is>
      </c>
      <c r="F91" t="inlineStr">
        <is>
          <t>West</t>
        </is>
      </c>
      <c r="G91" t="inlineStr">
        <is>
          <t>Lena K.</t>
        </is>
      </c>
      <c r="H91" t="inlineStr">
        <is>
          <t>Unsalted butter 5kg</t>
        </is>
      </c>
      <c r="I91" t="inlineStr">
        <is>
          <t>Dairy &amp; eggs</t>
        </is>
      </c>
      <c r="J91" t="n">
        <v>7</v>
      </c>
      <c r="K91" s="26" t="n">
        <v>58</v>
      </c>
      <c r="L91" s="26">
        <f>J91*K91</f>
        <v>406</v>
      </c>
      <c r="M91" s="26" t="n">
        <v>44.64</v>
      </c>
      <c r="N91" s="26">
        <f>J91*M91</f>
        <v>312.48</v>
      </c>
      <c r="O91" s="26">
        <f>L91-N91</f>
        <v>93.52</v>
      </c>
      <c r="P91">
        <f>IF(AND(OR(Dashboard!$C$5="All",F91=Dashboard!$C$5),OR(Dashboard!$G$5="All",I91=Dashboard!$G$5),OR(Dashboard!$K$5="All",G91=Dashboard!$K$5)),1,0)</f>
        <v>1</v>
      </c>
      <c r="Q91">
        <f>IF(P91=1,IF(COUNTIFS($C$2:C91,C91,$P$2:P91,1)=1,1,0),0)</f>
        <v>0</v>
      </c>
    </row>
    <row r="92">
      <c r="A92" s="24" t="n">
        <v>45863</v>
      </c>
      <c r="B92" s="25" t="n">
        <v>45839</v>
      </c>
      <c r="C92" t="inlineStr">
        <is>
          <t>SO-26023</t>
        </is>
      </c>
      <c r="D92" t="inlineStr">
        <is>
          <t>Pembly Kitchen</t>
        </is>
      </c>
      <c r="E92" t="inlineStr">
        <is>
          <t>Restaurant</t>
        </is>
      </c>
      <c r="F92" t="inlineStr">
        <is>
          <t>North</t>
        </is>
      </c>
      <c r="G92" t="inlineStr">
        <is>
          <t>Priya N.</t>
        </is>
      </c>
      <c r="H92" t="inlineStr">
        <is>
          <t>Free-range eggs 15dz</t>
        </is>
      </c>
      <c r="I92" t="inlineStr">
        <is>
          <t>Dairy &amp; eggs</t>
        </is>
      </c>
      <c r="J92" t="n">
        <v>6</v>
      </c>
      <c r="K92" s="26" t="n">
        <v>84</v>
      </c>
      <c r="L92" s="26">
        <f>J92*K92</f>
        <v>504</v>
      </c>
      <c r="M92" s="26" t="n">
        <v>61.74</v>
      </c>
      <c r="N92" s="26">
        <f>J92*M92</f>
        <v>370.44</v>
      </c>
      <c r="O92" s="26">
        <f>L92-N92</f>
        <v>133.56</v>
      </c>
      <c r="P92">
        <f>IF(AND(OR(Dashboard!$C$5="All",F92=Dashboard!$C$5),OR(Dashboard!$G$5="All",I92=Dashboard!$G$5),OR(Dashboard!$K$5="All",G92=Dashboard!$K$5)),1,0)</f>
        <v>1</v>
      </c>
      <c r="Q92">
        <f>IF(P92=1,IF(COUNTIFS($C$2:C92,C92,$P$2:P92,1)=1,1,0),0)</f>
        <v>1</v>
      </c>
    </row>
    <row r="93">
      <c r="A93" s="24" t="n">
        <v>45863</v>
      </c>
      <c r="B93" s="25" t="n">
        <v>45839</v>
      </c>
      <c r="C93" t="inlineStr">
        <is>
          <t>SO-26023</t>
        </is>
      </c>
      <c r="D93" t="inlineStr">
        <is>
          <t>Pembly Kitchen</t>
        </is>
      </c>
      <c r="E93" t="inlineStr">
        <is>
          <t>Restaurant</t>
        </is>
      </c>
      <c r="F93" t="inlineStr">
        <is>
          <t>North</t>
        </is>
      </c>
      <c r="G93" t="inlineStr">
        <is>
          <t>Priya N.</t>
        </is>
      </c>
      <c r="H93" t="inlineStr">
        <is>
          <t>Frozen berries 2kg</t>
        </is>
      </c>
      <c r="I93" t="inlineStr">
        <is>
          <t>Frozen</t>
        </is>
      </c>
      <c r="J93" t="n">
        <v>4</v>
      </c>
      <c r="K93" s="26" t="n">
        <v>19.8</v>
      </c>
      <c r="L93" s="26">
        <f>J93*K93</f>
        <v>79.2</v>
      </c>
      <c r="M93" s="26" t="n">
        <v>14.65</v>
      </c>
      <c r="N93" s="26">
        <f>J93*M93</f>
        <v>58.6</v>
      </c>
      <c r="O93" s="26">
        <f>L93-N93</f>
        <v>20.6</v>
      </c>
      <c r="P93">
        <f>IF(AND(OR(Dashboard!$C$5="All",F93=Dashboard!$C$5),OR(Dashboard!$G$5="All",I93=Dashboard!$G$5),OR(Dashboard!$K$5="All",G93=Dashboard!$K$5)),1,0)</f>
        <v>1</v>
      </c>
      <c r="Q93">
        <f>IF(P93=1,IF(COUNTIFS($C$2:C93,C93,$P$2:P93,1)=1,1,0),0)</f>
        <v>0</v>
      </c>
    </row>
    <row r="94">
      <c r="A94" s="24" t="n">
        <v>45863</v>
      </c>
      <c r="B94" s="25" t="n">
        <v>45839</v>
      </c>
      <c r="C94" t="inlineStr">
        <is>
          <t>SO-26023</t>
        </is>
      </c>
      <c r="D94" t="inlineStr">
        <is>
          <t>Pembly Kitchen</t>
        </is>
      </c>
      <c r="E94" t="inlineStr">
        <is>
          <t>Restaurant</t>
        </is>
      </c>
      <c r="F94" t="inlineStr">
        <is>
          <t>North</t>
        </is>
      </c>
      <c r="G94" t="inlineStr">
        <is>
          <t>Priya N.</t>
        </is>
      </c>
      <c r="H94" t="inlineStr">
        <is>
          <t>Coffee beans 1kg</t>
        </is>
      </c>
      <c r="I94" t="inlineStr">
        <is>
          <t>Beverages</t>
        </is>
      </c>
      <c r="J94" t="n">
        <v>14</v>
      </c>
      <c r="K94" s="26" t="n">
        <v>31.5</v>
      </c>
      <c r="L94" s="26">
        <f>J94*K94</f>
        <v>441</v>
      </c>
      <c r="M94" s="26" t="n">
        <v>19.8</v>
      </c>
      <c r="N94" s="26">
        <f>J94*M94</f>
        <v>277.2</v>
      </c>
      <c r="O94" s="26">
        <f>L94-N94</f>
        <v>163.8</v>
      </c>
      <c r="P94">
        <f>IF(AND(OR(Dashboard!$C$5="All",F94=Dashboard!$C$5),OR(Dashboard!$G$5="All",I94=Dashboard!$G$5),OR(Dashboard!$K$5="All",G94=Dashboard!$K$5)),1,0)</f>
        <v>1</v>
      </c>
      <c r="Q94">
        <f>IF(P94=1,IF(COUNTIFS($C$2:C94,C94,$P$2:P94,1)=1,1,0),0)</f>
        <v>0</v>
      </c>
    </row>
    <row r="95">
      <c r="A95" s="24" t="n">
        <v>45863</v>
      </c>
      <c r="B95" s="25" t="n">
        <v>45839</v>
      </c>
      <c r="C95" t="inlineStr">
        <is>
          <t>SO-26024</t>
        </is>
      </c>
      <c r="D95" t="inlineStr">
        <is>
          <t>Ashgrin Bistro</t>
        </is>
      </c>
      <c r="E95" t="inlineStr">
        <is>
          <t>Restaurant</t>
        </is>
      </c>
      <c r="F95" t="inlineStr">
        <is>
          <t>West</t>
        </is>
      </c>
      <c r="G95" t="inlineStr">
        <is>
          <t>Lena K.</t>
        </is>
      </c>
      <c r="H95" t="inlineStr">
        <is>
          <t>Frozen berries 2kg</t>
        </is>
      </c>
      <c r="I95" t="inlineStr">
        <is>
          <t>Frozen</t>
        </is>
      </c>
      <c r="J95" t="n">
        <v>10</v>
      </c>
      <c r="K95" s="26" t="n">
        <v>19.8</v>
      </c>
      <c r="L95" s="26">
        <f>J95*K95</f>
        <v>198</v>
      </c>
      <c r="M95" s="26" t="n">
        <v>14.65</v>
      </c>
      <c r="N95" s="26">
        <f>J95*M95</f>
        <v>146.5</v>
      </c>
      <c r="O95" s="26">
        <f>L95-N95</f>
        <v>51.5</v>
      </c>
      <c r="P95">
        <f>IF(AND(OR(Dashboard!$C$5="All",F95=Dashboard!$C$5),OR(Dashboard!$G$5="All",I95=Dashboard!$G$5),OR(Dashboard!$K$5="All",G95=Dashboard!$K$5)),1,0)</f>
        <v>1</v>
      </c>
      <c r="Q95">
        <f>IF(P95=1,IF(COUNTIFS($C$2:C95,C95,$P$2:P95,1)=1,1,0),0)</f>
        <v>1</v>
      </c>
    </row>
    <row r="96">
      <c r="A96" s="24" t="n">
        <v>45863</v>
      </c>
      <c r="B96" s="25" t="n">
        <v>45839</v>
      </c>
      <c r="C96" t="inlineStr">
        <is>
          <t>SO-26024</t>
        </is>
      </c>
      <c r="D96" t="inlineStr">
        <is>
          <t>Ashgrin Bistro</t>
        </is>
      </c>
      <c r="E96" t="inlineStr">
        <is>
          <t>Restaurant</t>
        </is>
      </c>
      <c r="F96" t="inlineStr">
        <is>
          <t>West</t>
        </is>
      </c>
      <c r="G96" t="inlineStr">
        <is>
          <t>Lena K.</t>
        </is>
      </c>
      <c r="H96" t="inlineStr">
        <is>
          <t>Brioche buns x24</t>
        </is>
      </c>
      <c r="I96" t="inlineStr">
        <is>
          <t>Bakery</t>
        </is>
      </c>
      <c r="J96" t="n">
        <v>3</v>
      </c>
      <c r="K96" s="26" t="n">
        <v>26.4</v>
      </c>
      <c r="L96" s="26">
        <f>J96*K96</f>
        <v>79.2</v>
      </c>
      <c r="M96" s="26" t="n">
        <v>15.9</v>
      </c>
      <c r="N96" s="26">
        <f>J96*M96</f>
        <v>47.7</v>
      </c>
      <c r="O96" s="26">
        <f>L96-N96</f>
        <v>31.5</v>
      </c>
      <c r="P96">
        <f>IF(AND(OR(Dashboard!$C$5="All",F96=Dashboard!$C$5),OR(Dashboard!$G$5="All",I96=Dashboard!$G$5),OR(Dashboard!$K$5="All",G96=Dashboard!$K$5)),1,0)</f>
        <v>1</v>
      </c>
      <c r="Q96">
        <f>IF(P96=1,IF(COUNTIFS($C$2:C96,C96,$P$2:P96,1)=1,1,0),0)</f>
        <v>0</v>
      </c>
    </row>
    <row r="97">
      <c r="A97" s="24" t="n">
        <v>45863</v>
      </c>
      <c r="B97" s="25" t="n">
        <v>45839</v>
      </c>
      <c r="C97" t="inlineStr">
        <is>
          <t>SO-26031</t>
        </is>
      </c>
      <c r="D97" t="inlineStr">
        <is>
          <t>Fallowden Coffee House</t>
        </is>
      </c>
      <c r="E97" t="inlineStr">
        <is>
          <t>Café</t>
        </is>
      </c>
      <c r="F97" t="inlineStr">
        <is>
          <t>South</t>
        </is>
      </c>
      <c r="G97" t="inlineStr">
        <is>
          <t>Tom W.</t>
        </is>
      </c>
      <c r="H97" t="inlineStr">
        <is>
          <t>Arborio rice 5kg</t>
        </is>
      </c>
      <c r="I97" t="inlineStr">
        <is>
          <t>Dry goods</t>
        </is>
      </c>
      <c r="J97" t="n">
        <v>3</v>
      </c>
      <c r="K97" s="26" t="n">
        <v>21.3</v>
      </c>
      <c r="L97" s="26">
        <f>J97*K97</f>
        <v>63.9</v>
      </c>
      <c r="M97" s="26" t="n">
        <v>14.12</v>
      </c>
      <c r="N97" s="26">
        <f>J97*M97</f>
        <v>42.36</v>
      </c>
      <c r="O97" s="26">
        <f>L97-N97</f>
        <v>21.54</v>
      </c>
      <c r="P97">
        <f>IF(AND(OR(Dashboard!$C$5="All",F97=Dashboard!$C$5),OR(Dashboard!$G$5="All",I97=Dashboard!$G$5),OR(Dashboard!$K$5="All",G97=Dashboard!$K$5)),1,0)</f>
        <v>1</v>
      </c>
      <c r="Q97">
        <f>IF(P97=1,IF(COUNTIFS($C$2:C97,C97,$P$2:P97,1)=1,1,0),0)</f>
        <v>1</v>
      </c>
    </row>
    <row r="98">
      <c r="A98" s="24" t="n">
        <v>45863</v>
      </c>
      <c r="B98" s="25" t="n">
        <v>45839</v>
      </c>
      <c r="C98" t="inlineStr">
        <is>
          <t>SO-26031</t>
        </is>
      </c>
      <c r="D98" t="inlineStr">
        <is>
          <t>Fallowden Coffee House</t>
        </is>
      </c>
      <c r="E98" t="inlineStr">
        <is>
          <t>Café</t>
        </is>
      </c>
      <c r="F98" t="inlineStr">
        <is>
          <t>South</t>
        </is>
      </c>
      <c r="G98" t="inlineStr">
        <is>
          <t>Tom W.</t>
        </is>
      </c>
      <c r="H98" t="inlineStr">
        <is>
          <t>Coffee beans 1kg</t>
        </is>
      </c>
      <c r="I98" t="inlineStr">
        <is>
          <t>Beverages</t>
        </is>
      </c>
      <c r="J98" t="n">
        <v>4</v>
      </c>
      <c r="K98" s="26" t="n">
        <v>31.5</v>
      </c>
      <c r="L98" s="26">
        <f>J98*K98</f>
        <v>126</v>
      </c>
      <c r="M98" s="26" t="n">
        <v>19.48</v>
      </c>
      <c r="N98" s="26">
        <f>J98*M98</f>
        <v>77.92</v>
      </c>
      <c r="O98" s="26">
        <f>L98-N98</f>
        <v>48.08</v>
      </c>
      <c r="P98">
        <f>IF(AND(OR(Dashboard!$C$5="All",F98=Dashboard!$C$5),OR(Dashboard!$G$5="All",I98=Dashboard!$G$5),OR(Dashboard!$K$5="All",G98=Dashboard!$K$5)),1,0)</f>
        <v>1</v>
      </c>
      <c r="Q98">
        <f>IF(P98=1,IF(COUNTIFS($C$2:C98,C98,$P$2:P98,1)=1,1,0),0)</f>
        <v>0</v>
      </c>
    </row>
    <row r="99">
      <c r="A99" s="24" t="n">
        <v>45863</v>
      </c>
      <c r="B99" s="25" t="n">
        <v>45839</v>
      </c>
      <c r="C99" t="inlineStr">
        <is>
          <t>SO-26031</t>
        </is>
      </c>
      <c r="D99" t="inlineStr">
        <is>
          <t>Fallowden Coffee House</t>
        </is>
      </c>
      <c r="E99" t="inlineStr">
        <is>
          <t>Café</t>
        </is>
      </c>
      <c r="F99" t="inlineStr">
        <is>
          <t>South</t>
        </is>
      </c>
      <c r="G99" t="inlineStr">
        <is>
          <t>Tom W.</t>
        </is>
      </c>
      <c r="H99" t="inlineStr">
        <is>
          <t>Sourdough loaf x10</t>
        </is>
      </c>
      <c r="I99" t="inlineStr">
        <is>
          <t>Bakery</t>
        </is>
      </c>
      <c r="J99" t="n">
        <v>5</v>
      </c>
      <c r="K99" s="26" t="n">
        <v>52</v>
      </c>
      <c r="L99" s="26">
        <f>J99*K99</f>
        <v>260</v>
      </c>
      <c r="M99" s="26" t="n">
        <v>29.65</v>
      </c>
      <c r="N99" s="26">
        <f>J99*M99</f>
        <v>148.25</v>
      </c>
      <c r="O99" s="26">
        <f>L99-N99</f>
        <v>111.75</v>
      </c>
      <c r="P99">
        <f>IF(AND(OR(Dashboard!$C$5="All",F99=Dashboard!$C$5),OR(Dashboard!$G$5="All",I99=Dashboard!$G$5),OR(Dashboard!$K$5="All",G99=Dashboard!$K$5)),1,0)</f>
        <v>1</v>
      </c>
      <c r="Q99">
        <f>IF(P99=1,IF(COUNTIFS($C$2:C99,C99,$P$2:P99,1)=1,1,0),0)</f>
        <v>0</v>
      </c>
    </row>
    <row r="100">
      <c r="A100" s="24" t="n">
        <v>45863</v>
      </c>
      <c r="B100" s="25" t="n">
        <v>45839</v>
      </c>
      <c r="C100" t="inlineStr">
        <is>
          <t>SO-26031</t>
        </is>
      </c>
      <c r="D100" t="inlineStr">
        <is>
          <t>Fallowden Coffee House</t>
        </is>
      </c>
      <c r="E100" t="inlineStr">
        <is>
          <t>Café</t>
        </is>
      </c>
      <c r="F100" t="inlineStr">
        <is>
          <t>South</t>
        </is>
      </c>
      <c r="G100" t="inlineStr">
        <is>
          <t>Tom W.</t>
        </is>
      </c>
      <c r="H100" t="inlineStr">
        <is>
          <t>Barista milk 1L x12</t>
        </is>
      </c>
      <c r="I100" t="inlineStr">
        <is>
          <t>Dairy &amp; eggs</t>
        </is>
      </c>
      <c r="J100" t="n">
        <v>7</v>
      </c>
      <c r="K100" s="26" t="n">
        <v>26.4</v>
      </c>
      <c r="L100" s="26">
        <f>J100*K100</f>
        <v>184.8</v>
      </c>
      <c r="M100" s="26" t="n">
        <v>19.83</v>
      </c>
      <c r="N100" s="26">
        <f>J100*M100</f>
        <v>138.81</v>
      </c>
      <c r="O100" s="26">
        <f>L100-N100</f>
        <v>45.99</v>
      </c>
      <c r="P100">
        <f>IF(AND(OR(Dashboard!$C$5="All",F100=Dashboard!$C$5),OR(Dashboard!$G$5="All",I100=Dashboard!$G$5),OR(Dashboard!$K$5="All",G100=Dashboard!$K$5)),1,0)</f>
        <v>1</v>
      </c>
      <c r="Q100">
        <f>IF(P100=1,IF(COUNTIFS($C$2:C100,C100,$P$2:P100,1)=1,1,0),0)</f>
        <v>0</v>
      </c>
    </row>
    <row r="101">
      <c r="A101" s="24" t="n">
        <v>45864</v>
      </c>
      <c r="B101" s="25" t="n">
        <v>45839</v>
      </c>
      <c r="C101" t="inlineStr">
        <is>
          <t>SO-26032</t>
        </is>
      </c>
      <c r="D101" t="inlineStr">
        <is>
          <t>Yarrowick Canteen</t>
        </is>
      </c>
      <c r="E101" t="inlineStr">
        <is>
          <t>Caterer</t>
        </is>
      </c>
      <c r="F101" t="inlineStr">
        <is>
          <t>North</t>
        </is>
      </c>
      <c r="G101" t="inlineStr">
        <is>
          <t>Priya N.</t>
        </is>
      </c>
      <c r="H101" t="inlineStr">
        <is>
          <t>Frozen berries 2kg</t>
        </is>
      </c>
      <c r="I101" t="inlineStr">
        <is>
          <t>Frozen</t>
        </is>
      </c>
      <c r="J101" t="n">
        <v>7</v>
      </c>
      <c r="K101" s="26" t="n">
        <v>19.8</v>
      </c>
      <c r="L101" s="26">
        <f>J101*K101</f>
        <v>138.6</v>
      </c>
      <c r="M101" s="26" t="n">
        <v>14.01</v>
      </c>
      <c r="N101" s="26">
        <f>J101*M101</f>
        <v>98.07</v>
      </c>
      <c r="O101" s="26">
        <f>L101-N101</f>
        <v>40.53</v>
      </c>
      <c r="P101">
        <f>IF(AND(OR(Dashboard!$C$5="All",F101=Dashboard!$C$5),OR(Dashboard!$G$5="All",I101=Dashboard!$G$5),OR(Dashboard!$K$5="All",G101=Dashboard!$K$5)),1,0)</f>
        <v>1</v>
      </c>
      <c r="Q101">
        <f>IF(P101=1,IF(COUNTIFS($C$2:C101,C101,$P$2:P101,1)=1,1,0),0)</f>
        <v>1</v>
      </c>
    </row>
    <row r="102">
      <c r="A102" s="24" t="n">
        <v>45864</v>
      </c>
      <c r="B102" s="25" t="n">
        <v>45839</v>
      </c>
      <c r="C102" t="inlineStr">
        <is>
          <t>SO-26032</t>
        </is>
      </c>
      <c r="D102" t="inlineStr">
        <is>
          <t>Yarrowick Canteen</t>
        </is>
      </c>
      <c r="E102" t="inlineStr">
        <is>
          <t>Caterer</t>
        </is>
      </c>
      <c r="F102" t="inlineStr">
        <is>
          <t>North</t>
        </is>
      </c>
      <c r="G102" t="inlineStr">
        <is>
          <t>Priya N.</t>
        </is>
      </c>
      <c r="H102" t="inlineStr">
        <is>
          <t>Plain flour 12.5kg</t>
        </is>
      </c>
      <c r="I102" t="inlineStr">
        <is>
          <t>Dry goods</t>
        </is>
      </c>
      <c r="J102" t="n">
        <v>10</v>
      </c>
      <c r="K102" s="26" t="n">
        <v>24.6</v>
      </c>
      <c r="L102" s="26">
        <f>J102*K102</f>
        <v>246</v>
      </c>
      <c r="M102" s="26" t="n">
        <v>17.31</v>
      </c>
      <c r="N102" s="26">
        <f>J102*M102</f>
        <v>173.1</v>
      </c>
      <c r="O102" s="26">
        <f>L102-N102</f>
        <v>72.9</v>
      </c>
      <c r="P102">
        <f>IF(AND(OR(Dashboard!$C$5="All",F102=Dashboard!$C$5),OR(Dashboard!$G$5="All",I102=Dashboard!$G$5),OR(Dashboard!$K$5="All",G102=Dashboard!$K$5)),1,0)</f>
        <v>1</v>
      </c>
      <c r="Q102">
        <f>IF(P102=1,IF(COUNTIFS($C$2:C102,C102,$P$2:P102,1)=1,1,0),0)</f>
        <v>0</v>
      </c>
    </row>
    <row r="103">
      <c r="A103" s="24" t="n">
        <v>45864</v>
      </c>
      <c r="B103" s="25" t="n">
        <v>45839</v>
      </c>
      <c r="C103" t="inlineStr">
        <is>
          <t>SO-26032</t>
        </is>
      </c>
      <c r="D103" t="inlineStr">
        <is>
          <t>Yarrowick Canteen</t>
        </is>
      </c>
      <c r="E103" t="inlineStr">
        <is>
          <t>Caterer</t>
        </is>
      </c>
      <c r="F103" t="inlineStr">
        <is>
          <t>North</t>
        </is>
      </c>
      <c r="G103" t="inlineStr">
        <is>
          <t>Priya N.</t>
        </is>
      </c>
      <c r="H103" t="inlineStr">
        <is>
          <t>Cheddar block 2kg</t>
        </is>
      </c>
      <c r="I103" t="inlineStr">
        <is>
          <t>Dairy &amp; eggs</t>
        </is>
      </c>
      <c r="J103" t="n">
        <v>6</v>
      </c>
      <c r="K103" s="26" t="n">
        <v>31.5</v>
      </c>
      <c r="L103" s="26">
        <f>J103*K103</f>
        <v>189</v>
      </c>
      <c r="M103" s="26" t="n">
        <v>24.85</v>
      </c>
      <c r="N103" s="26">
        <f>J103*M103</f>
        <v>149.1</v>
      </c>
      <c r="O103" s="26">
        <f>L103-N103</f>
        <v>39.9</v>
      </c>
      <c r="P103">
        <f>IF(AND(OR(Dashboard!$C$5="All",F103=Dashboard!$C$5),OR(Dashboard!$G$5="All",I103=Dashboard!$G$5),OR(Dashboard!$K$5="All",G103=Dashboard!$K$5)),1,0)</f>
        <v>1</v>
      </c>
      <c r="Q103">
        <f>IF(P103=1,IF(COUNTIFS($C$2:C103,C103,$P$2:P103,1)=1,1,0),0)</f>
        <v>0</v>
      </c>
    </row>
    <row r="104">
      <c r="A104" s="24" t="n">
        <v>45864</v>
      </c>
      <c r="B104" s="25" t="n">
        <v>45839</v>
      </c>
      <c r="C104" t="inlineStr">
        <is>
          <t>SO-26032</t>
        </is>
      </c>
      <c r="D104" t="inlineStr">
        <is>
          <t>Yarrowick Canteen</t>
        </is>
      </c>
      <c r="E104" t="inlineStr">
        <is>
          <t>Caterer</t>
        </is>
      </c>
      <c r="F104" t="inlineStr">
        <is>
          <t>North</t>
        </is>
      </c>
      <c r="G104" t="inlineStr">
        <is>
          <t>Priya N.</t>
        </is>
      </c>
      <c r="H104" t="inlineStr">
        <is>
          <t>Sourdough loaf x10</t>
        </is>
      </c>
      <c r="I104" t="inlineStr">
        <is>
          <t>Bakery</t>
        </is>
      </c>
      <c r="J104" t="n">
        <v>9</v>
      </c>
      <c r="K104" s="26" t="n">
        <v>52</v>
      </c>
      <c r="L104" s="26">
        <f>J104*K104</f>
        <v>468</v>
      </c>
      <c r="M104" s="26" t="n">
        <v>29.85</v>
      </c>
      <c r="N104" s="26">
        <f>J104*M104</f>
        <v>268.65</v>
      </c>
      <c r="O104" s="26">
        <f>L104-N104</f>
        <v>199.35</v>
      </c>
      <c r="P104">
        <f>IF(AND(OR(Dashboard!$C$5="All",F104=Dashboard!$C$5),OR(Dashboard!$G$5="All",I104=Dashboard!$G$5),OR(Dashboard!$K$5="All",G104=Dashboard!$K$5)),1,0)</f>
        <v>1</v>
      </c>
      <c r="Q104">
        <f>IF(P104=1,IF(COUNTIFS($C$2:C104,C104,$P$2:P104,1)=1,1,0),0)</f>
        <v>0</v>
      </c>
    </row>
    <row r="105">
      <c r="A105" s="24" t="n">
        <v>45865</v>
      </c>
      <c r="B105" s="25" t="n">
        <v>45839</v>
      </c>
      <c r="C105" t="inlineStr">
        <is>
          <t>SO-26017</t>
        </is>
      </c>
      <c r="D105" t="inlineStr">
        <is>
          <t>Oskaby Coffee House</t>
        </is>
      </c>
      <c r="E105" t="inlineStr">
        <is>
          <t>Café</t>
        </is>
      </c>
      <c r="F105" t="inlineStr">
        <is>
          <t>South</t>
        </is>
      </c>
      <c r="G105" t="inlineStr">
        <is>
          <t>Tom W.</t>
        </is>
      </c>
      <c r="H105" t="inlineStr">
        <is>
          <t>Bagels x36</t>
        </is>
      </c>
      <c r="I105" t="inlineStr">
        <is>
          <t>Bakery</t>
        </is>
      </c>
      <c r="J105" t="n">
        <v>13</v>
      </c>
      <c r="K105" s="26" t="n">
        <v>38.5</v>
      </c>
      <c r="L105" s="26">
        <f>J105*K105</f>
        <v>500.5</v>
      </c>
      <c r="M105" s="26" t="n">
        <v>23.27</v>
      </c>
      <c r="N105" s="26">
        <f>J105*M105</f>
        <v>302.51</v>
      </c>
      <c r="O105" s="26">
        <f>L105-N105</f>
        <v>197.99</v>
      </c>
      <c r="P105">
        <f>IF(AND(OR(Dashboard!$C$5="All",F105=Dashboard!$C$5),OR(Dashboard!$G$5="All",I105=Dashboard!$G$5),OR(Dashboard!$K$5="All",G105=Dashboard!$K$5)),1,0)</f>
        <v>1</v>
      </c>
      <c r="Q105">
        <f>IF(P105=1,IF(COUNTIFS($C$2:C105,C105,$P$2:P105,1)=1,1,0),0)</f>
        <v>1</v>
      </c>
    </row>
    <row r="106">
      <c r="A106" s="24" t="n">
        <v>45865</v>
      </c>
      <c r="B106" s="25" t="n">
        <v>45839</v>
      </c>
      <c r="C106" t="inlineStr">
        <is>
          <t>SO-26017</t>
        </is>
      </c>
      <c r="D106" t="inlineStr">
        <is>
          <t>Oskaby Coffee House</t>
        </is>
      </c>
      <c r="E106" t="inlineStr">
        <is>
          <t>Café</t>
        </is>
      </c>
      <c r="F106" t="inlineStr">
        <is>
          <t>South</t>
        </is>
      </c>
      <c r="G106" t="inlineStr">
        <is>
          <t>Tom W.</t>
        </is>
      </c>
      <c r="H106" t="inlineStr">
        <is>
          <t>Frozen berries 2kg</t>
        </is>
      </c>
      <c r="I106" t="inlineStr">
        <is>
          <t>Frozen</t>
        </is>
      </c>
      <c r="J106" t="n">
        <v>12</v>
      </c>
      <c r="K106" s="26" t="n">
        <v>19.8</v>
      </c>
      <c r="L106" s="26">
        <f>J106*K106</f>
        <v>237.6</v>
      </c>
      <c r="M106" s="26" t="n">
        <v>14.67</v>
      </c>
      <c r="N106" s="26">
        <f>J106*M106</f>
        <v>176.04</v>
      </c>
      <c r="O106" s="26">
        <f>L106-N106</f>
        <v>61.56</v>
      </c>
      <c r="P106">
        <f>IF(AND(OR(Dashboard!$C$5="All",F106=Dashboard!$C$5),OR(Dashboard!$G$5="All",I106=Dashboard!$G$5),OR(Dashboard!$K$5="All",G106=Dashboard!$K$5)),1,0)</f>
        <v>1</v>
      </c>
      <c r="Q106">
        <f>IF(P106=1,IF(COUNTIFS($C$2:C106,C106,$P$2:P106,1)=1,1,0),0)</f>
        <v>0</v>
      </c>
    </row>
    <row r="107">
      <c r="A107" s="24" t="n">
        <v>45865</v>
      </c>
      <c r="B107" s="25" t="n">
        <v>45839</v>
      </c>
      <c r="C107" t="inlineStr">
        <is>
          <t>SO-26017</t>
        </is>
      </c>
      <c r="D107" t="inlineStr">
        <is>
          <t>Oskaby Coffee House</t>
        </is>
      </c>
      <c r="E107" t="inlineStr">
        <is>
          <t>Café</t>
        </is>
      </c>
      <c r="F107" t="inlineStr">
        <is>
          <t>South</t>
        </is>
      </c>
      <c r="G107" t="inlineStr">
        <is>
          <t>Tom W.</t>
        </is>
      </c>
      <c r="H107" t="inlineStr">
        <is>
          <t>Chickpeas 2kg</t>
        </is>
      </c>
      <c r="I107" t="inlineStr">
        <is>
          <t>Dry goods</t>
        </is>
      </c>
      <c r="J107" t="n">
        <v>12</v>
      </c>
      <c r="K107" s="26" t="n">
        <v>9.199999999999999</v>
      </c>
      <c r="L107" s="26">
        <f>J107*K107</f>
        <v>110.4</v>
      </c>
      <c r="M107" s="26" t="n">
        <v>6.34</v>
      </c>
      <c r="N107" s="26">
        <f>J107*M107</f>
        <v>76.08</v>
      </c>
      <c r="O107" s="26">
        <f>L107-N107</f>
        <v>34.32</v>
      </c>
      <c r="P107">
        <f>IF(AND(OR(Dashboard!$C$5="All",F107=Dashboard!$C$5),OR(Dashboard!$G$5="All",I107=Dashboard!$G$5),OR(Dashboard!$K$5="All",G107=Dashboard!$K$5)),1,0)</f>
        <v>1</v>
      </c>
      <c r="Q107">
        <f>IF(P107=1,IF(COUNTIFS($C$2:C107,C107,$P$2:P107,1)=1,1,0),0)</f>
        <v>0</v>
      </c>
    </row>
    <row r="108">
      <c r="A108" s="24" t="n">
        <v>45865</v>
      </c>
      <c r="B108" s="25" t="n">
        <v>45839</v>
      </c>
      <c r="C108" t="inlineStr">
        <is>
          <t>SO-26020</t>
        </is>
      </c>
      <c r="D108" t="inlineStr">
        <is>
          <t>Fallowden Coffee House</t>
        </is>
      </c>
      <c r="E108" t="inlineStr">
        <is>
          <t>Café</t>
        </is>
      </c>
      <c r="F108" t="inlineStr">
        <is>
          <t>South</t>
        </is>
      </c>
      <c r="G108" t="inlineStr">
        <is>
          <t>Tom W.</t>
        </is>
      </c>
      <c r="H108" t="inlineStr">
        <is>
          <t>Sourdough loaf x10</t>
        </is>
      </c>
      <c r="I108" t="inlineStr">
        <is>
          <t>Bakery</t>
        </is>
      </c>
      <c r="J108" t="n">
        <v>13</v>
      </c>
      <c r="K108" s="26" t="n">
        <v>52</v>
      </c>
      <c r="L108" s="26">
        <f>J108*K108</f>
        <v>676</v>
      </c>
      <c r="M108" s="26" t="n">
        <v>30.48</v>
      </c>
      <c r="N108" s="26">
        <f>J108*M108</f>
        <v>396.24</v>
      </c>
      <c r="O108" s="26">
        <f>L108-N108</f>
        <v>279.76</v>
      </c>
      <c r="P108">
        <f>IF(AND(OR(Dashboard!$C$5="All",F108=Dashboard!$C$5),OR(Dashboard!$G$5="All",I108=Dashboard!$G$5),OR(Dashboard!$K$5="All",G108=Dashboard!$K$5)),1,0)</f>
        <v>1</v>
      </c>
      <c r="Q108">
        <f>IF(P108=1,IF(COUNTIFS($C$2:C108,C108,$P$2:P108,1)=1,1,0),0)</f>
        <v>1</v>
      </c>
    </row>
    <row r="109">
      <c r="A109" s="24" t="n">
        <v>45865</v>
      </c>
      <c r="B109" s="25" t="n">
        <v>45839</v>
      </c>
      <c r="C109" t="inlineStr">
        <is>
          <t>SO-26020</t>
        </is>
      </c>
      <c r="D109" t="inlineStr">
        <is>
          <t>Fallowden Coffee House</t>
        </is>
      </c>
      <c r="E109" t="inlineStr">
        <is>
          <t>Café</t>
        </is>
      </c>
      <c r="F109" t="inlineStr">
        <is>
          <t>South</t>
        </is>
      </c>
      <c r="G109" t="inlineStr">
        <is>
          <t>Tom W.</t>
        </is>
      </c>
      <c r="H109" t="inlineStr">
        <is>
          <t>Canned tomatoes 2.5kg</t>
        </is>
      </c>
      <c r="I109" t="inlineStr">
        <is>
          <t>Dry goods</t>
        </is>
      </c>
      <c r="J109" t="n">
        <v>13</v>
      </c>
      <c r="K109" s="26" t="n">
        <v>7.95</v>
      </c>
      <c r="L109" s="26">
        <f>J109*K109</f>
        <v>103.35</v>
      </c>
      <c r="M109" s="26" t="n">
        <v>5.35</v>
      </c>
      <c r="N109" s="26">
        <f>J109*M109</f>
        <v>69.55</v>
      </c>
      <c r="O109" s="26">
        <f>L109-N109</f>
        <v>33.8</v>
      </c>
      <c r="P109">
        <f>IF(AND(OR(Dashboard!$C$5="All",F109=Dashboard!$C$5),OR(Dashboard!$G$5="All",I109=Dashboard!$G$5),OR(Dashboard!$K$5="All",G109=Dashboard!$K$5)),1,0)</f>
        <v>1</v>
      </c>
      <c r="Q109">
        <f>IF(P109=1,IF(COUNTIFS($C$2:C109,C109,$P$2:P109,1)=1,1,0),0)</f>
        <v>0</v>
      </c>
    </row>
    <row r="110">
      <c r="A110" s="24" t="n">
        <v>45865</v>
      </c>
      <c r="B110" s="25" t="n">
        <v>45839</v>
      </c>
      <c r="C110" t="inlineStr">
        <is>
          <t>SO-26030</t>
        </is>
      </c>
      <c r="D110" t="inlineStr">
        <is>
          <t>Fallowden Coffee House</t>
        </is>
      </c>
      <c r="E110" t="inlineStr">
        <is>
          <t>Café</t>
        </is>
      </c>
      <c r="F110" t="inlineStr">
        <is>
          <t>South</t>
        </is>
      </c>
      <c r="G110" t="inlineStr">
        <is>
          <t>Tom W.</t>
        </is>
      </c>
      <c r="H110" t="inlineStr">
        <is>
          <t>Frozen berries 2kg</t>
        </is>
      </c>
      <c r="I110" t="inlineStr">
        <is>
          <t>Frozen</t>
        </is>
      </c>
      <c r="J110" t="n">
        <v>7</v>
      </c>
      <c r="K110" s="26" t="n">
        <v>19.8</v>
      </c>
      <c r="L110" s="26">
        <f>J110*K110</f>
        <v>138.6</v>
      </c>
      <c r="M110" s="26" t="n">
        <v>13.79</v>
      </c>
      <c r="N110" s="26">
        <f>J110*M110</f>
        <v>96.53</v>
      </c>
      <c r="O110" s="26">
        <f>L110-N110</f>
        <v>42.07</v>
      </c>
      <c r="P110">
        <f>IF(AND(OR(Dashboard!$C$5="All",F110=Dashboard!$C$5),OR(Dashboard!$G$5="All",I110=Dashboard!$G$5),OR(Dashboard!$K$5="All",G110=Dashboard!$K$5)),1,0)</f>
        <v>1</v>
      </c>
      <c r="Q110">
        <f>IF(P110=1,IF(COUNTIFS($C$2:C110,C110,$P$2:P110,1)=1,1,0),0)</f>
        <v>1</v>
      </c>
    </row>
    <row r="111">
      <c r="A111" s="24" t="n">
        <v>45865</v>
      </c>
      <c r="B111" s="25" t="n">
        <v>45839</v>
      </c>
      <c r="C111" t="inlineStr">
        <is>
          <t>SO-26030</t>
        </is>
      </c>
      <c r="D111" t="inlineStr">
        <is>
          <t>Fallowden Coffee House</t>
        </is>
      </c>
      <c r="E111" t="inlineStr">
        <is>
          <t>Café</t>
        </is>
      </c>
      <c r="F111" t="inlineStr">
        <is>
          <t>South</t>
        </is>
      </c>
      <c r="G111" t="inlineStr">
        <is>
          <t>Tom W.</t>
        </is>
      </c>
      <c r="H111" t="inlineStr">
        <is>
          <t>Brioche buns x24</t>
        </is>
      </c>
      <c r="I111" t="inlineStr">
        <is>
          <t>Bakery</t>
        </is>
      </c>
      <c r="J111" t="n">
        <v>10</v>
      </c>
      <c r="K111" s="26" t="n">
        <v>26.4</v>
      </c>
      <c r="L111" s="26">
        <f>J111*K111</f>
        <v>264</v>
      </c>
      <c r="M111" s="26" t="n">
        <v>14.61</v>
      </c>
      <c r="N111" s="26">
        <f>J111*M111</f>
        <v>146.1</v>
      </c>
      <c r="O111" s="26">
        <f>L111-N111</f>
        <v>117.9</v>
      </c>
      <c r="P111">
        <f>IF(AND(OR(Dashboard!$C$5="All",F111=Dashboard!$C$5),OR(Dashboard!$G$5="All",I111=Dashboard!$G$5),OR(Dashboard!$K$5="All",G111=Dashboard!$K$5)),1,0)</f>
        <v>1</v>
      </c>
      <c r="Q111">
        <f>IF(P111=1,IF(COUNTIFS($C$2:C111,C111,$P$2:P111,1)=1,1,0),0)</f>
        <v>0</v>
      </c>
    </row>
    <row r="112">
      <c r="A112" s="24" t="n">
        <v>45865</v>
      </c>
      <c r="B112" s="25" t="n">
        <v>45839</v>
      </c>
      <c r="C112" t="inlineStr">
        <is>
          <t>SO-26030</t>
        </is>
      </c>
      <c r="D112" t="inlineStr">
        <is>
          <t>Fallowden Coffee House</t>
        </is>
      </c>
      <c r="E112" t="inlineStr">
        <is>
          <t>Café</t>
        </is>
      </c>
      <c r="F112" t="inlineStr">
        <is>
          <t>South</t>
        </is>
      </c>
      <c r="G112" t="inlineStr">
        <is>
          <t>Tom W.</t>
        </is>
      </c>
      <c r="H112" t="inlineStr">
        <is>
          <t>Full cream milk 2L x6</t>
        </is>
      </c>
      <c r="I112" t="inlineStr">
        <is>
          <t>Dairy &amp; eggs</t>
        </is>
      </c>
      <c r="J112" t="n">
        <v>4</v>
      </c>
      <c r="K112" s="26" t="n">
        <v>15.6</v>
      </c>
      <c r="L112" s="26">
        <f>J112*K112</f>
        <v>62.4</v>
      </c>
      <c r="M112" s="26" t="n">
        <v>12.15</v>
      </c>
      <c r="N112" s="26">
        <f>J112*M112</f>
        <v>48.6</v>
      </c>
      <c r="O112" s="26">
        <f>L112-N112</f>
        <v>13.8</v>
      </c>
      <c r="P112">
        <f>IF(AND(OR(Dashboard!$C$5="All",F112=Dashboard!$C$5),OR(Dashboard!$G$5="All",I112=Dashboard!$G$5),OR(Dashboard!$K$5="All",G112=Dashboard!$K$5)),1,0)</f>
        <v>1</v>
      </c>
      <c r="Q112">
        <f>IF(P112=1,IF(COUNTIFS($C$2:C112,C112,$P$2:P112,1)=1,1,0),0)</f>
        <v>0</v>
      </c>
    </row>
    <row r="113">
      <c r="A113" s="24" t="n">
        <v>45865</v>
      </c>
      <c r="B113" s="25" t="n">
        <v>45839</v>
      </c>
      <c r="C113" t="inlineStr">
        <is>
          <t>SO-26036</t>
        </is>
      </c>
      <c r="D113" t="inlineStr">
        <is>
          <t>Nethercot Espresso Bar</t>
        </is>
      </c>
      <c r="E113" t="inlineStr">
        <is>
          <t>Café</t>
        </is>
      </c>
      <c r="F113" t="inlineStr">
        <is>
          <t>North</t>
        </is>
      </c>
      <c r="G113" t="inlineStr">
        <is>
          <t>Priya N.</t>
        </is>
      </c>
      <c r="H113" t="inlineStr">
        <is>
          <t>Olive oil 4L</t>
        </is>
      </c>
      <c r="I113" t="inlineStr">
        <is>
          <t>Dry goods</t>
        </is>
      </c>
      <c r="J113" t="n">
        <v>2</v>
      </c>
      <c r="K113" s="26" t="n">
        <v>38.9</v>
      </c>
      <c r="L113" s="26">
        <f>J113*K113</f>
        <v>77.8</v>
      </c>
      <c r="M113" s="26" t="n">
        <v>26.17</v>
      </c>
      <c r="N113" s="26">
        <f>J113*M113</f>
        <v>52.34</v>
      </c>
      <c r="O113" s="26">
        <f>L113-N113</f>
        <v>25.46</v>
      </c>
      <c r="P113">
        <f>IF(AND(OR(Dashboard!$C$5="All",F113=Dashboard!$C$5),OR(Dashboard!$G$5="All",I113=Dashboard!$G$5),OR(Dashboard!$K$5="All",G113=Dashboard!$K$5)),1,0)</f>
        <v>1</v>
      </c>
      <c r="Q113">
        <f>IF(P113=1,IF(COUNTIFS($C$2:C113,C113,$P$2:P113,1)=1,1,0),0)</f>
        <v>1</v>
      </c>
    </row>
    <row r="114">
      <c r="A114" s="24" t="n">
        <v>45865</v>
      </c>
      <c r="B114" s="25" t="n">
        <v>45839</v>
      </c>
      <c r="C114" t="inlineStr">
        <is>
          <t>SO-26036</t>
        </is>
      </c>
      <c r="D114" t="inlineStr">
        <is>
          <t>Nethercot Espresso Bar</t>
        </is>
      </c>
      <c r="E114" t="inlineStr">
        <is>
          <t>Café</t>
        </is>
      </c>
      <c r="F114" t="inlineStr">
        <is>
          <t>North</t>
        </is>
      </c>
      <c r="G114" t="inlineStr">
        <is>
          <t>Priya N.</t>
        </is>
      </c>
      <c r="H114" t="inlineStr">
        <is>
          <t>Cheddar block 2kg</t>
        </is>
      </c>
      <c r="I114" t="inlineStr">
        <is>
          <t>Dairy &amp; eggs</t>
        </is>
      </c>
      <c r="J114" t="n">
        <v>9</v>
      </c>
      <c r="K114" s="26" t="n">
        <v>31.5</v>
      </c>
      <c r="L114" s="26">
        <f>J114*K114</f>
        <v>283.5</v>
      </c>
      <c r="M114" s="26" t="n">
        <v>23.02</v>
      </c>
      <c r="N114" s="26">
        <f>J114*M114</f>
        <v>207.18</v>
      </c>
      <c r="O114" s="26">
        <f>L114-N114</f>
        <v>76.32</v>
      </c>
      <c r="P114">
        <f>IF(AND(OR(Dashboard!$C$5="All",F114=Dashboard!$C$5),OR(Dashboard!$G$5="All",I114=Dashboard!$G$5),OR(Dashboard!$K$5="All",G114=Dashboard!$K$5)),1,0)</f>
        <v>1</v>
      </c>
      <c r="Q114">
        <f>IF(P114=1,IF(COUNTIFS($C$2:C114,C114,$P$2:P114,1)=1,1,0),0)</f>
        <v>0</v>
      </c>
    </row>
    <row r="115">
      <c r="A115" s="24" t="n">
        <v>45866</v>
      </c>
      <c r="B115" s="25" t="n">
        <v>45839</v>
      </c>
      <c r="C115" t="inlineStr">
        <is>
          <t>SO-26003</t>
        </is>
      </c>
      <c r="D115" t="inlineStr">
        <is>
          <t>Nethercot Espresso Bar</t>
        </is>
      </c>
      <c r="E115" t="inlineStr">
        <is>
          <t>Café</t>
        </is>
      </c>
      <c r="F115" t="inlineStr">
        <is>
          <t>North</t>
        </is>
      </c>
      <c r="G115" t="inlineStr">
        <is>
          <t>Priya N.</t>
        </is>
      </c>
      <c r="H115" t="inlineStr">
        <is>
          <t>Unsalted butter 5kg</t>
        </is>
      </c>
      <c r="I115" t="inlineStr">
        <is>
          <t>Dairy &amp; eggs</t>
        </is>
      </c>
      <c r="J115" t="n">
        <v>8</v>
      </c>
      <c r="K115" s="26" t="n">
        <v>58</v>
      </c>
      <c r="L115" s="26">
        <f>J115*K115</f>
        <v>464</v>
      </c>
      <c r="M115" s="26" t="n">
        <v>44.79</v>
      </c>
      <c r="N115" s="26">
        <f>J115*M115</f>
        <v>358.32</v>
      </c>
      <c r="O115" s="26">
        <f>L115-N115</f>
        <v>105.68</v>
      </c>
      <c r="P115">
        <f>IF(AND(OR(Dashboard!$C$5="All",F115=Dashboard!$C$5),OR(Dashboard!$G$5="All",I115=Dashboard!$G$5),OR(Dashboard!$K$5="All",G115=Dashboard!$K$5)),1,0)</f>
        <v>1</v>
      </c>
      <c r="Q115">
        <f>IF(P115=1,IF(COUNTIFS($C$2:C115,C115,$P$2:P115,1)=1,1,0),0)</f>
        <v>1</v>
      </c>
    </row>
    <row r="116">
      <c r="A116" s="24" t="n">
        <v>45866</v>
      </c>
      <c r="B116" s="25" t="n">
        <v>45839</v>
      </c>
      <c r="C116" t="inlineStr">
        <is>
          <t>SO-26003</t>
        </is>
      </c>
      <c r="D116" t="inlineStr">
        <is>
          <t>Nethercot Espresso Bar</t>
        </is>
      </c>
      <c r="E116" t="inlineStr">
        <is>
          <t>Café</t>
        </is>
      </c>
      <c r="F116" t="inlineStr">
        <is>
          <t>North</t>
        </is>
      </c>
      <c r="G116" t="inlineStr">
        <is>
          <t>Priya N.</t>
        </is>
      </c>
      <c r="H116" t="inlineStr">
        <is>
          <t>Coffee beans 1kg</t>
        </is>
      </c>
      <c r="I116" t="inlineStr">
        <is>
          <t>Beverages</t>
        </is>
      </c>
      <c r="J116" t="n">
        <v>14</v>
      </c>
      <c r="K116" s="26" t="n">
        <v>31.5</v>
      </c>
      <c r="L116" s="26">
        <f>J116*K116</f>
        <v>441</v>
      </c>
      <c r="M116" s="26" t="n">
        <v>19.17</v>
      </c>
      <c r="N116" s="26">
        <f>J116*M116</f>
        <v>268.38</v>
      </c>
      <c r="O116" s="26">
        <f>L116-N116</f>
        <v>172.62</v>
      </c>
      <c r="P116">
        <f>IF(AND(OR(Dashboard!$C$5="All",F116=Dashboard!$C$5),OR(Dashboard!$G$5="All",I116=Dashboard!$G$5),OR(Dashboard!$K$5="All",G116=Dashboard!$K$5)),1,0)</f>
        <v>1</v>
      </c>
      <c r="Q116">
        <f>IF(P116=1,IF(COUNTIFS($C$2:C116,C116,$P$2:P116,1)=1,1,0),0)</f>
        <v>0</v>
      </c>
    </row>
    <row r="117">
      <c r="A117" s="24" t="n">
        <v>45870</v>
      </c>
      <c r="B117" s="25" t="n">
        <v>45870</v>
      </c>
      <c r="C117" t="inlineStr">
        <is>
          <t>SO-26061</t>
        </is>
      </c>
      <c r="D117" t="inlineStr">
        <is>
          <t>Lumsey Kitchen</t>
        </is>
      </c>
      <c r="E117" t="inlineStr">
        <is>
          <t>Restaurant</t>
        </is>
      </c>
      <c r="F117" t="inlineStr">
        <is>
          <t>West</t>
        </is>
      </c>
      <c r="G117" t="inlineStr">
        <is>
          <t>Lena K.</t>
        </is>
      </c>
      <c r="H117" t="inlineStr">
        <is>
          <t>Brioche buns x24</t>
        </is>
      </c>
      <c r="I117" t="inlineStr">
        <is>
          <t>Bakery</t>
        </is>
      </c>
      <c r="J117" t="n">
        <v>11</v>
      </c>
      <c r="K117" s="26" t="n">
        <v>26.4</v>
      </c>
      <c r="L117" s="26">
        <f>J117*K117</f>
        <v>290.4</v>
      </c>
      <c r="M117" s="26" t="n">
        <v>15.92</v>
      </c>
      <c r="N117" s="26">
        <f>J117*M117</f>
        <v>175.12</v>
      </c>
      <c r="O117" s="26">
        <f>L117-N117</f>
        <v>115.28</v>
      </c>
      <c r="P117">
        <f>IF(AND(OR(Dashboard!$C$5="All",F117=Dashboard!$C$5),OR(Dashboard!$G$5="All",I117=Dashboard!$G$5),OR(Dashboard!$K$5="All",G117=Dashboard!$K$5)),1,0)</f>
        <v>1</v>
      </c>
      <c r="Q117">
        <f>IF(P117=1,IF(COUNTIFS($C$2:C117,C117,$P$2:P117,1)=1,1,0),0)</f>
        <v>1</v>
      </c>
    </row>
    <row r="118">
      <c r="A118" s="24" t="n">
        <v>45870</v>
      </c>
      <c r="B118" s="25" t="n">
        <v>45870</v>
      </c>
      <c r="C118" t="inlineStr">
        <is>
          <t>SO-26061</t>
        </is>
      </c>
      <c r="D118" t="inlineStr">
        <is>
          <t>Lumsey Kitchen</t>
        </is>
      </c>
      <c r="E118" t="inlineStr">
        <is>
          <t>Restaurant</t>
        </is>
      </c>
      <c r="F118" t="inlineStr">
        <is>
          <t>West</t>
        </is>
      </c>
      <c r="G118" t="inlineStr">
        <is>
          <t>Lena K.</t>
        </is>
      </c>
      <c r="H118" t="inlineStr">
        <is>
          <t>Gelato 5L</t>
        </is>
      </c>
      <c r="I118" t="inlineStr">
        <is>
          <t>Frozen</t>
        </is>
      </c>
      <c r="J118" t="n">
        <v>4</v>
      </c>
      <c r="K118" s="26" t="n">
        <v>46.5</v>
      </c>
      <c r="L118" s="26">
        <f>J118*K118</f>
        <v>186</v>
      </c>
      <c r="M118" s="26" t="n">
        <v>33.24</v>
      </c>
      <c r="N118" s="26">
        <f>J118*M118</f>
        <v>132.96</v>
      </c>
      <c r="O118" s="26">
        <f>L118-N118</f>
        <v>53.04</v>
      </c>
      <c r="P118">
        <f>IF(AND(OR(Dashboard!$C$5="All",F118=Dashboard!$C$5),OR(Dashboard!$G$5="All",I118=Dashboard!$G$5),OR(Dashboard!$K$5="All",G118=Dashboard!$K$5)),1,0)</f>
        <v>1</v>
      </c>
      <c r="Q118">
        <f>IF(P118=1,IF(COUNTIFS($C$2:C118,C118,$P$2:P118,1)=1,1,0),0)</f>
        <v>0</v>
      </c>
    </row>
    <row r="119">
      <c r="A119" s="24" t="n">
        <v>45870</v>
      </c>
      <c r="B119" s="25" t="n">
        <v>45870</v>
      </c>
      <c r="C119" t="inlineStr">
        <is>
          <t>SO-26061</t>
        </is>
      </c>
      <c r="D119" t="inlineStr">
        <is>
          <t>Lumsey Kitchen</t>
        </is>
      </c>
      <c r="E119" t="inlineStr">
        <is>
          <t>Restaurant</t>
        </is>
      </c>
      <c r="F119" t="inlineStr">
        <is>
          <t>West</t>
        </is>
      </c>
      <c r="G119" t="inlineStr">
        <is>
          <t>Lena K.</t>
        </is>
      </c>
      <c r="H119" t="inlineStr">
        <is>
          <t>Arborio rice 5kg</t>
        </is>
      </c>
      <c r="I119" t="inlineStr">
        <is>
          <t>Dry goods</t>
        </is>
      </c>
      <c r="J119" t="n">
        <v>5</v>
      </c>
      <c r="K119" s="26" t="n">
        <v>21.3</v>
      </c>
      <c r="L119" s="26">
        <f>J119*K119</f>
        <v>106.5</v>
      </c>
      <c r="M119" s="26" t="n">
        <v>15.17</v>
      </c>
      <c r="N119" s="26">
        <f>J119*M119</f>
        <v>75.85</v>
      </c>
      <c r="O119" s="26">
        <f>L119-N119</f>
        <v>30.65</v>
      </c>
      <c r="P119">
        <f>IF(AND(OR(Dashboard!$C$5="All",F119=Dashboard!$C$5),OR(Dashboard!$G$5="All",I119=Dashboard!$G$5),OR(Dashboard!$K$5="All",G119=Dashboard!$K$5)),1,0)</f>
        <v>1</v>
      </c>
      <c r="Q119">
        <f>IF(P119=1,IF(COUNTIFS($C$2:C119,C119,$P$2:P119,1)=1,1,0),0)</f>
        <v>0</v>
      </c>
    </row>
    <row r="120">
      <c r="A120" s="24" t="n">
        <v>45870</v>
      </c>
      <c r="B120" s="25" t="n">
        <v>45870</v>
      </c>
      <c r="C120" t="inlineStr">
        <is>
          <t>SO-26077</t>
        </is>
      </c>
      <c r="D120" t="inlineStr">
        <is>
          <t>Thornable Kitchen</t>
        </is>
      </c>
      <c r="E120" t="inlineStr">
        <is>
          <t>Restaurant</t>
        </is>
      </c>
      <c r="F120" t="inlineStr">
        <is>
          <t>South</t>
        </is>
      </c>
      <c r="G120" t="inlineStr">
        <is>
          <t>Tom W.</t>
        </is>
      </c>
      <c r="H120" t="inlineStr">
        <is>
          <t>Bagels x36</t>
        </is>
      </c>
      <c r="I120" t="inlineStr">
        <is>
          <t>Bakery</t>
        </is>
      </c>
      <c r="J120" t="n">
        <v>11</v>
      </c>
      <c r="K120" s="26" t="n">
        <v>38.5</v>
      </c>
      <c r="L120" s="26">
        <f>J120*K120</f>
        <v>423.5</v>
      </c>
      <c r="M120" s="26" t="n">
        <v>22.46</v>
      </c>
      <c r="N120" s="26">
        <f>J120*M120</f>
        <v>247.06</v>
      </c>
      <c r="O120" s="26">
        <f>L120-N120</f>
        <v>176.44</v>
      </c>
      <c r="P120">
        <f>IF(AND(OR(Dashboard!$C$5="All",F120=Dashboard!$C$5),OR(Dashboard!$G$5="All",I120=Dashboard!$G$5),OR(Dashboard!$K$5="All",G120=Dashboard!$K$5)),1,0)</f>
        <v>1</v>
      </c>
      <c r="Q120">
        <f>IF(P120=1,IF(COUNTIFS($C$2:C120,C120,$P$2:P120,1)=1,1,0),0)</f>
        <v>1</v>
      </c>
    </row>
    <row r="121">
      <c r="A121" s="24" t="n">
        <v>45870</v>
      </c>
      <c r="B121" s="25" t="n">
        <v>45870</v>
      </c>
      <c r="C121" t="inlineStr">
        <is>
          <t>SO-26077</t>
        </is>
      </c>
      <c r="D121" t="inlineStr">
        <is>
          <t>Thornable Kitchen</t>
        </is>
      </c>
      <c r="E121" t="inlineStr">
        <is>
          <t>Restaurant</t>
        </is>
      </c>
      <c r="F121" t="inlineStr">
        <is>
          <t>South</t>
        </is>
      </c>
      <c r="G121" t="inlineStr">
        <is>
          <t>Tom W.</t>
        </is>
      </c>
      <c r="H121" t="inlineStr">
        <is>
          <t>Chickpeas 2kg</t>
        </is>
      </c>
      <c r="I121" t="inlineStr">
        <is>
          <t>Dry goods</t>
        </is>
      </c>
      <c r="J121" t="n">
        <v>5</v>
      </c>
      <c r="K121" s="26" t="n">
        <v>9.199999999999999</v>
      </c>
      <c r="L121" s="26">
        <f>J121*K121</f>
        <v>46</v>
      </c>
      <c r="M121" s="26" t="n">
        <v>6.31</v>
      </c>
      <c r="N121" s="26">
        <f>J121*M121</f>
        <v>31.55</v>
      </c>
      <c r="O121" s="26">
        <f>L121-N121</f>
        <v>14.45</v>
      </c>
      <c r="P121">
        <f>IF(AND(OR(Dashboard!$C$5="All",F121=Dashboard!$C$5),OR(Dashboard!$G$5="All",I121=Dashboard!$G$5),OR(Dashboard!$K$5="All",G121=Dashboard!$K$5)),1,0)</f>
        <v>1</v>
      </c>
      <c r="Q121">
        <f>IF(P121=1,IF(COUNTIFS($C$2:C121,C121,$P$2:P121,1)=1,1,0),0)</f>
        <v>0</v>
      </c>
    </row>
    <row r="122">
      <c r="A122" s="24" t="n">
        <v>45870</v>
      </c>
      <c r="B122" s="25" t="n">
        <v>45870</v>
      </c>
      <c r="C122" t="inlineStr">
        <is>
          <t>SO-26077</t>
        </is>
      </c>
      <c r="D122" t="inlineStr">
        <is>
          <t>Thornable Kitchen</t>
        </is>
      </c>
      <c r="E122" t="inlineStr">
        <is>
          <t>Restaurant</t>
        </is>
      </c>
      <c r="F122" t="inlineStr">
        <is>
          <t>South</t>
        </is>
      </c>
      <c r="G122" t="inlineStr">
        <is>
          <t>Tom W.</t>
        </is>
      </c>
      <c r="H122" t="inlineStr">
        <is>
          <t>Sparkling water 24pk</t>
        </is>
      </c>
      <c r="I122" t="inlineStr">
        <is>
          <t>Beverages</t>
        </is>
      </c>
      <c r="J122" t="n">
        <v>8</v>
      </c>
      <c r="K122" s="26" t="n">
        <v>21.6</v>
      </c>
      <c r="L122" s="26">
        <f>J122*K122</f>
        <v>172.8</v>
      </c>
      <c r="M122" s="26" t="n">
        <v>13.71</v>
      </c>
      <c r="N122" s="26">
        <f>J122*M122</f>
        <v>109.68</v>
      </c>
      <c r="O122" s="26">
        <f>L122-N122</f>
        <v>63.12</v>
      </c>
      <c r="P122">
        <f>IF(AND(OR(Dashboard!$C$5="All",F122=Dashboard!$C$5),OR(Dashboard!$G$5="All",I122=Dashboard!$G$5),OR(Dashboard!$K$5="All",G122=Dashboard!$K$5)),1,0)</f>
        <v>1</v>
      </c>
      <c r="Q122">
        <f>IF(P122=1,IF(COUNTIFS($C$2:C122,C122,$P$2:P122,1)=1,1,0),0)</f>
        <v>0</v>
      </c>
    </row>
    <row r="123">
      <c r="A123" s="24" t="n">
        <v>45871</v>
      </c>
      <c r="B123" s="25" t="n">
        <v>45870</v>
      </c>
      <c r="C123" t="inlineStr">
        <is>
          <t>SO-26079</t>
        </is>
      </c>
      <c r="D123" t="inlineStr">
        <is>
          <t>Fidderly Grocer</t>
        </is>
      </c>
      <c r="E123" t="inlineStr">
        <is>
          <t>Grocer</t>
        </is>
      </c>
      <c r="F123" t="inlineStr">
        <is>
          <t>Regional</t>
        </is>
      </c>
      <c r="G123" t="inlineStr">
        <is>
          <t>Sam O.</t>
        </is>
      </c>
      <c r="H123" t="inlineStr">
        <is>
          <t>Coffee beans 1kg</t>
        </is>
      </c>
      <c r="I123" t="inlineStr">
        <is>
          <t>Beverages</t>
        </is>
      </c>
      <c r="J123" t="n">
        <v>14</v>
      </c>
      <c r="K123" s="26" t="n">
        <v>31.5</v>
      </c>
      <c r="L123" s="26">
        <f>J123*K123</f>
        <v>441</v>
      </c>
      <c r="M123" s="26" t="n">
        <v>19.58</v>
      </c>
      <c r="N123" s="26">
        <f>J123*M123</f>
        <v>274.12</v>
      </c>
      <c r="O123" s="26">
        <f>L123-N123</f>
        <v>166.88</v>
      </c>
      <c r="P123">
        <f>IF(AND(OR(Dashboard!$C$5="All",F123=Dashboard!$C$5),OR(Dashboard!$G$5="All",I123=Dashboard!$G$5),OR(Dashboard!$K$5="All",G123=Dashboard!$K$5)),1,0)</f>
        <v>1</v>
      </c>
      <c r="Q123">
        <f>IF(P123=1,IF(COUNTIFS($C$2:C123,C123,$P$2:P123,1)=1,1,0),0)</f>
        <v>1</v>
      </c>
    </row>
    <row r="124">
      <c r="A124" s="24" t="n">
        <v>45871</v>
      </c>
      <c r="B124" s="25" t="n">
        <v>45870</v>
      </c>
      <c r="C124" t="inlineStr">
        <is>
          <t>SO-26079</t>
        </is>
      </c>
      <c r="D124" t="inlineStr">
        <is>
          <t>Fidderly Grocer</t>
        </is>
      </c>
      <c r="E124" t="inlineStr">
        <is>
          <t>Grocer</t>
        </is>
      </c>
      <c r="F124" t="inlineStr">
        <is>
          <t>Regional</t>
        </is>
      </c>
      <c r="G124" t="inlineStr">
        <is>
          <t>Sam O.</t>
        </is>
      </c>
      <c r="H124" t="inlineStr">
        <is>
          <t>Frozen berries 2kg</t>
        </is>
      </c>
      <c r="I124" t="inlineStr">
        <is>
          <t>Frozen</t>
        </is>
      </c>
      <c r="J124" t="n">
        <v>24</v>
      </c>
      <c r="K124" s="26" t="n">
        <v>19.8</v>
      </c>
      <c r="L124" s="26">
        <f>J124*K124</f>
        <v>475.2</v>
      </c>
      <c r="M124" s="26" t="n">
        <v>14.22</v>
      </c>
      <c r="N124" s="26">
        <f>J124*M124</f>
        <v>341.28</v>
      </c>
      <c r="O124" s="26">
        <f>L124-N124</f>
        <v>133.92</v>
      </c>
      <c r="P124">
        <f>IF(AND(OR(Dashboard!$C$5="All",F124=Dashboard!$C$5),OR(Dashboard!$G$5="All",I124=Dashboard!$G$5),OR(Dashboard!$K$5="All",G124=Dashboard!$K$5)),1,0)</f>
        <v>1</v>
      </c>
      <c r="Q124">
        <f>IF(P124=1,IF(COUNTIFS($C$2:C124,C124,$P$2:P124,1)=1,1,0),0)</f>
        <v>0</v>
      </c>
    </row>
    <row r="125">
      <c r="A125" s="24" t="n">
        <v>45871</v>
      </c>
      <c r="B125" s="25" t="n">
        <v>45870</v>
      </c>
      <c r="C125" t="inlineStr">
        <is>
          <t>SO-26083</t>
        </is>
      </c>
      <c r="D125" t="inlineStr">
        <is>
          <t>Ashgrin Bistro</t>
        </is>
      </c>
      <c r="E125" t="inlineStr">
        <is>
          <t>Restaurant</t>
        </is>
      </c>
      <c r="F125" t="inlineStr">
        <is>
          <t>West</t>
        </is>
      </c>
      <c r="G125" t="inlineStr">
        <is>
          <t>Lena K.</t>
        </is>
      </c>
      <c r="H125" t="inlineStr">
        <is>
          <t>Orange juice 2L x6</t>
        </is>
      </c>
      <c r="I125" t="inlineStr">
        <is>
          <t>Beverages</t>
        </is>
      </c>
      <c r="J125" t="n">
        <v>11</v>
      </c>
      <c r="K125" s="26" t="n">
        <v>27</v>
      </c>
      <c r="L125" s="26">
        <f>J125*K125</f>
        <v>297</v>
      </c>
      <c r="M125" s="26" t="n">
        <v>16.81</v>
      </c>
      <c r="N125" s="26">
        <f>J125*M125</f>
        <v>184.91</v>
      </c>
      <c r="O125" s="26">
        <f>L125-N125</f>
        <v>112.09</v>
      </c>
      <c r="P125">
        <f>IF(AND(OR(Dashboard!$C$5="All",F125=Dashboard!$C$5),OR(Dashboard!$G$5="All",I125=Dashboard!$G$5),OR(Dashboard!$K$5="All",G125=Dashboard!$K$5)),1,0)</f>
        <v>1</v>
      </c>
      <c r="Q125">
        <f>IF(P125=1,IF(COUNTIFS($C$2:C125,C125,$P$2:P125,1)=1,1,0),0)</f>
        <v>1</v>
      </c>
    </row>
    <row r="126">
      <c r="A126" s="24" t="n">
        <v>45871</v>
      </c>
      <c r="B126" s="25" t="n">
        <v>45870</v>
      </c>
      <c r="C126" t="inlineStr">
        <is>
          <t>SO-26083</t>
        </is>
      </c>
      <c r="D126" t="inlineStr">
        <is>
          <t>Ashgrin Bistro</t>
        </is>
      </c>
      <c r="E126" t="inlineStr">
        <is>
          <t>Restaurant</t>
        </is>
      </c>
      <c r="F126" t="inlineStr">
        <is>
          <t>West</t>
        </is>
      </c>
      <c r="G126" t="inlineStr">
        <is>
          <t>Lena K.</t>
        </is>
      </c>
      <c r="H126" t="inlineStr">
        <is>
          <t>Croissant dough x48</t>
        </is>
      </c>
      <c r="I126" t="inlineStr">
        <is>
          <t>Bakery</t>
        </is>
      </c>
      <c r="J126" t="n">
        <v>9</v>
      </c>
      <c r="K126" s="26" t="n">
        <v>67.2</v>
      </c>
      <c r="L126" s="26">
        <f>J126*K126</f>
        <v>604.8</v>
      </c>
      <c r="M126" s="26" t="n">
        <v>37.82</v>
      </c>
      <c r="N126" s="26">
        <f>J126*M126</f>
        <v>340.38</v>
      </c>
      <c r="O126" s="26">
        <f>L126-N126</f>
        <v>264.42</v>
      </c>
      <c r="P126">
        <f>IF(AND(OR(Dashboard!$C$5="All",F126=Dashboard!$C$5),OR(Dashboard!$G$5="All",I126=Dashboard!$G$5),OR(Dashboard!$K$5="All",G126=Dashboard!$K$5)),1,0)</f>
        <v>1</v>
      </c>
      <c r="Q126">
        <f>IF(P126=1,IF(COUNTIFS($C$2:C126,C126,$P$2:P126,1)=1,1,0),0)</f>
        <v>0</v>
      </c>
    </row>
    <row r="127">
      <c r="A127" s="24" t="n">
        <v>45872</v>
      </c>
      <c r="B127" s="25" t="n">
        <v>45870</v>
      </c>
      <c r="C127" t="inlineStr">
        <is>
          <t>SO-26052</t>
        </is>
      </c>
      <c r="D127" t="inlineStr">
        <is>
          <t>Vantrey Pantry</t>
        </is>
      </c>
      <c r="E127" t="inlineStr">
        <is>
          <t>Grocer</t>
        </is>
      </c>
      <c r="F127" t="inlineStr">
        <is>
          <t>West</t>
        </is>
      </c>
      <c r="G127" t="inlineStr">
        <is>
          <t>Lena K.</t>
        </is>
      </c>
      <c r="H127" t="inlineStr">
        <is>
          <t>Canned tomatoes 2.5kg</t>
        </is>
      </c>
      <c r="I127" t="inlineStr">
        <is>
          <t>Dry goods</t>
        </is>
      </c>
      <c r="J127" t="n">
        <v>23</v>
      </c>
      <c r="K127" s="26" t="n">
        <v>7.95</v>
      </c>
      <c r="L127" s="26">
        <f>J127*K127</f>
        <v>182.85</v>
      </c>
      <c r="M127" s="26" t="n">
        <v>5.57</v>
      </c>
      <c r="N127" s="26">
        <f>J127*M127</f>
        <v>128.11</v>
      </c>
      <c r="O127" s="26">
        <f>L127-N127</f>
        <v>54.74</v>
      </c>
      <c r="P127">
        <f>IF(AND(OR(Dashboard!$C$5="All",F127=Dashboard!$C$5),OR(Dashboard!$G$5="All",I127=Dashboard!$G$5),OR(Dashboard!$K$5="All",G127=Dashboard!$K$5)),1,0)</f>
        <v>1</v>
      </c>
      <c r="Q127">
        <f>IF(P127=1,IF(COUNTIFS($C$2:C127,C127,$P$2:P127,1)=1,1,0),0)</f>
        <v>1</v>
      </c>
    </row>
    <row r="128">
      <c r="A128" s="24" t="n">
        <v>45872</v>
      </c>
      <c r="B128" s="25" t="n">
        <v>45870</v>
      </c>
      <c r="C128" t="inlineStr">
        <is>
          <t>SO-26052</t>
        </is>
      </c>
      <c r="D128" t="inlineStr">
        <is>
          <t>Vantrey Pantry</t>
        </is>
      </c>
      <c r="E128" t="inlineStr">
        <is>
          <t>Grocer</t>
        </is>
      </c>
      <c r="F128" t="inlineStr">
        <is>
          <t>West</t>
        </is>
      </c>
      <c r="G128" t="inlineStr">
        <is>
          <t>Lena K.</t>
        </is>
      </c>
      <c r="H128" t="inlineStr">
        <is>
          <t>Bagels x36</t>
        </is>
      </c>
      <c r="I128" t="inlineStr">
        <is>
          <t>Bakery</t>
        </is>
      </c>
      <c r="J128" t="n">
        <v>26</v>
      </c>
      <c r="K128" s="26" t="n">
        <v>38.5</v>
      </c>
      <c r="L128" s="26">
        <f>J128*K128</f>
        <v>1001</v>
      </c>
      <c r="M128" s="26" t="n">
        <v>22.09</v>
      </c>
      <c r="N128" s="26">
        <f>J128*M128</f>
        <v>574.34</v>
      </c>
      <c r="O128" s="26">
        <f>L128-N128</f>
        <v>426.66</v>
      </c>
      <c r="P128">
        <f>IF(AND(OR(Dashboard!$C$5="All",F128=Dashboard!$C$5),OR(Dashboard!$G$5="All",I128=Dashboard!$G$5),OR(Dashboard!$K$5="All",G128=Dashboard!$K$5)),1,0)</f>
        <v>1</v>
      </c>
      <c r="Q128">
        <f>IF(P128=1,IF(COUNTIFS($C$2:C128,C128,$P$2:P128,1)=1,1,0),0)</f>
        <v>0</v>
      </c>
    </row>
    <row r="129">
      <c r="A129" s="24" t="n">
        <v>45872</v>
      </c>
      <c r="B129" s="25" t="n">
        <v>45870</v>
      </c>
      <c r="C129" t="inlineStr">
        <is>
          <t>SO-26052</t>
        </is>
      </c>
      <c r="D129" t="inlineStr">
        <is>
          <t>Vantrey Pantry</t>
        </is>
      </c>
      <c r="E129" t="inlineStr">
        <is>
          <t>Grocer</t>
        </is>
      </c>
      <c r="F129" t="inlineStr">
        <is>
          <t>West</t>
        </is>
      </c>
      <c r="G129" t="inlineStr">
        <is>
          <t>Lena K.</t>
        </is>
      </c>
      <c r="H129" t="inlineStr">
        <is>
          <t>Unsalted butter 5kg</t>
        </is>
      </c>
      <c r="I129" t="inlineStr">
        <is>
          <t>Dairy &amp; eggs</t>
        </is>
      </c>
      <c r="J129" t="n">
        <v>17</v>
      </c>
      <c r="K129" s="26" t="n">
        <v>58</v>
      </c>
      <c r="L129" s="26">
        <f>J129*K129</f>
        <v>986</v>
      </c>
      <c r="M129" s="26" t="n">
        <v>42.43</v>
      </c>
      <c r="N129" s="26">
        <f>J129*M129</f>
        <v>721.31</v>
      </c>
      <c r="O129" s="26">
        <f>L129-N129</f>
        <v>264.69</v>
      </c>
      <c r="P129">
        <f>IF(AND(OR(Dashboard!$C$5="All",F129=Dashboard!$C$5),OR(Dashboard!$G$5="All",I129=Dashboard!$G$5),OR(Dashboard!$K$5="All",G129=Dashboard!$K$5)),1,0)</f>
        <v>1</v>
      </c>
      <c r="Q129">
        <f>IF(P129=1,IF(COUNTIFS($C$2:C129,C129,$P$2:P129,1)=1,1,0),0)</f>
        <v>0</v>
      </c>
    </row>
    <row r="130">
      <c r="A130" s="24" t="n">
        <v>45872</v>
      </c>
      <c r="B130" s="25" t="n">
        <v>45870</v>
      </c>
      <c r="C130" t="inlineStr">
        <is>
          <t>SO-26052</t>
        </is>
      </c>
      <c r="D130" t="inlineStr">
        <is>
          <t>Vantrey Pantry</t>
        </is>
      </c>
      <c r="E130" t="inlineStr">
        <is>
          <t>Grocer</t>
        </is>
      </c>
      <c r="F130" t="inlineStr">
        <is>
          <t>West</t>
        </is>
      </c>
      <c r="G130" t="inlineStr">
        <is>
          <t>Lena K.</t>
        </is>
      </c>
      <c r="H130" t="inlineStr">
        <is>
          <t>Frozen berries 2kg</t>
        </is>
      </c>
      <c r="I130" t="inlineStr">
        <is>
          <t>Frozen</t>
        </is>
      </c>
      <c r="J130" t="n">
        <v>25</v>
      </c>
      <c r="K130" s="26" t="n">
        <v>19.8</v>
      </c>
      <c r="L130" s="26">
        <f>J130*K130</f>
        <v>495</v>
      </c>
      <c r="M130" s="26" t="n">
        <v>14.07</v>
      </c>
      <c r="N130" s="26">
        <f>J130*M130</f>
        <v>351.75</v>
      </c>
      <c r="O130" s="26">
        <f>L130-N130</f>
        <v>143.25</v>
      </c>
      <c r="P130">
        <f>IF(AND(OR(Dashboard!$C$5="All",F130=Dashboard!$C$5),OR(Dashboard!$G$5="All",I130=Dashboard!$G$5),OR(Dashboard!$K$5="All",G130=Dashboard!$K$5)),1,0)</f>
        <v>1</v>
      </c>
      <c r="Q130">
        <f>IF(P130=1,IF(COUNTIFS($C$2:C130,C130,$P$2:P130,1)=1,1,0),0)</f>
        <v>0</v>
      </c>
    </row>
    <row r="131">
      <c r="A131" s="24" t="n">
        <v>45873</v>
      </c>
      <c r="B131" s="25" t="n">
        <v>45870</v>
      </c>
      <c r="C131" t="inlineStr">
        <is>
          <t>SO-26057</t>
        </is>
      </c>
      <c r="D131" t="inlineStr">
        <is>
          <t>Umberlee Café</t>
        </is>
      </c>
      <c r="E131" t="inlineStr">
        <is>
          <t>Café</t>
        </is>
      </c>
      <c r="F131" t="inlineStr">
        <is>
          <t>East</t>
        </is>
      </c>
      <c r="G131" t="inlineStr">
        <is>
          <t>Priya N.</t>
        </is>
      </c>
      <c r="H131" t="inlineStr">
        <is>
          <t>Chips 2.5kg x4</t>
        </is>
      </c>
      <c r="I131" t="inlineStr">
        <is>
          <t>Frozen</t>
        </is>
      </c>
      <c r="J131" t="n">
        <v>10</v>
      </c>
      <c r="K131" s="26" t="n">
        <v>29.6</v>
      </c>
      <c r="L131" s="26">
        <f>J131*K131</f>
        <v>296</v>
      </c>
      <c r="M131" s="26" t="n">
        <v>21.19</v>
      </c>
      <c r="N131" s="26">
        <f>J131*M131</f>
        <v>211.9</v>
      </c>
      <c r="O131" s="26">
        <f>L131-N131</f>
        <v>84.1</v>
      </c>
      <c r="P131">
        <f>IF(AND(OR(Dashboard!$C$5="All",F131=Dashboard!$C$5),OR(Dashboard!$G$5="All",I131=Dashboard!$G$5),OR(Dashboard!$K$5="All",G131=Dashboard!$K$5)),1,0)</f>
        <v>1</v>
      </c>
      <c r="Q131">
        <f>IF(P131=1,IF(COUNTIFS($C$2:C131,C131,$P$2:P131,1)=1,1,0),0)</f>
        <v>1</v>
      </c>
    </row>
    <row r="132">
      <c r="A132" s="24" t="n">
        <v>45873</v>
      </c>
      <c r="B132" s="25" t="n">
        <v>45870</v>
      </c>
      <c r="C132" t="inlineStr">
        <is>
          <t>SO-26057</t>
        </is>
      </c>
      <c r="D132" t="inlineStr">
        <is>
          <t>Umberlee Café</t>
        </is>
      </c>
      <c r="E132" t="inlineStr">
        <is>
          <t>Café</t>
        </is>
      </c>
      <c r="F132" t="inlineStr">
        <is>
          <t>East</t>
        </is>
      </c>
      <c r="G132" t="inlineStr">
        <is>
          <t>Priya N.</t>
        </is>
      </c>
      <c r="H132" t="inlineStr">
        <is>
          <t>Olive oil 4L</t>
        </is>
      </c>
      <c r="I132" t="inlineStr">
        <is>
          <t>Dry goods</t>
        </is>
      </c>
      <c r="J132" t="n">
        <v>8</v>
      </c>
      <c r="K132" s="26" t="n">
        <v>38.9</v>
      </c>
      <c r="L132" s="26">
        <f>J132*K132</f>
        <v>311.2</v>
      </c>
      <c r="M132" s="26" t="n">
        <v>27.43</v>
      </c>
      <c r="N132" s="26">
        <f>J132*M132</f>
        <v>219.44</v>
      </c>
      <c r="O132" s="26">
        <f>L132-N132</f>
        <v>91.76</v>
      </c>
      <c r="P132">
        <f>IF(AND(OR(Dashboard!$C$5="All",F132=Dashboard!$C$5),OR(Dashboard!$G$5="All",I132=Dashboard!$G$5),OR(Dashboard!$K$5="All",G132=Dashboard!$K$5)),1,0)</f>
        <v>1</v>
      </c>
      <c r="Q132">
        <f>IF(P132=1,IF(COUNTIFS($C$2:C132,C132,$P$2:P132,1)=1,1,0),0)</f>
        <v>0</v>
      </c>
    </row>
    <row r="133">
      <c r="A133" s="24" t="n">
        <v>45873</v>
      </c>
      <c r="B133" s="25" t="n">
        <v>45870</v>
      </c>
      <c r="C133" t="inlineStr">
        <is>
          <t>SO-26057</t>
        </is>
      </c>
      <c r="D133" t="inlineStr">
        <is>
          <t>Umberlee Café</t>
        </is>
      </c>
      <c r="E133" t="inlineStr">
        <is>
          <t>Café</t>
        </is>
      </c>
      <c r="F133" t="inlineStr">
        <is>
          <t>East</t>
        </is>
      </c>
      <c r="G133" t="inlineStr">
        <is>
          <t>Priya N.</t>
        </is>
      </c>
      <c r="H133" t="inlineStr">
        <is>
          <t>Full cream milk 2L x6</t>
        </is>
      </c>
      <c r="I133" t="inlineStr">
        <is>
          <t>Dairy &amp; eggs</t>
        </is>
      </c>
      <c r="J133" t="n">
        <v>13</v>
      </c>
      <c r="K133" s="26" t="n">
        <v>15.6</v>
      </c>
      <c r="L133" s="26">
        <f>J133*K133</f>
        <v>202.8</v>
      </c>
      <c r="M133" s="26" t="n">
        <v>11.48</v>
      </c>
      <c r="N133" s="26">
        <f>J133*M133</f>
        <v>149.24</v>
      </c>
      <c r="O133" s="26">
        <f>L133-N133</f>
        <v>53.56</v>
      </c>
      <c r="P133">
        <f>IF(AND(OR(Dashboard!$C$5="All",F133=Dashboard!$C$5),OR(Dashboard!$G$5="All",I133=Dashboard!$G$5),OR(Dashboard!$K$5="All",G133=Dashboard!$K$5)),1,0)</f>
        <v>1</v>
      </c>
      <c r="Q133">
        <f>IF(P133=1,IF(COUNTIFS($C$2:C133,C133,$P$2:P133,1)=1,1,0),0)</f>
        <v>0</v>
      </c>
    </row>
    <row r="134">
      <c r="A134" s="24" t="n">
        <v>45873</v>
      </c>
      <c r="B134" s="25" t="n">
        <v>45870</v>
      </c>
      <c r="C134" t="inlineStr">
        <is>
          <t>SO-26057</t>
        </is>
      </c>
      <c r="D134" t="inlineStr">
        <is>
          <t>Umberlee Café</t>
        </is>
      </c>
      <c r="E134" t="inlineStr">
        <is>
          <t>Café</t>
        </is>
      </c>
      <c r="F134" t="inlineStr">
        <is>
          <t>East</t>
        </is>
      </c>
      <c r="G134" t="inlineStr">
        <is>
          <t>Priya N.</t>
        </is>
      </c>
      <c r="H134" t="inlineStr">
        <is>
          <t>Bagels x36</t>
        </is>
      </c>
      <c r="I134" t="inlineStr">
        <is>
          <t>Bakery</t>
        </is>
      </c>
      <c r="J134" t="n">
        <v>3</v>
      </c>
      <c r="K134" s="26" t="n">
        <v>38.5</v>
      </c>
      <c r="L134" s="26">
        <f>J134*K134</f>
        <v>115.5</v>
      </c>
      <c r="M134" s="26" t="n">
        <v>23.09</v>
      </c>
      <c r="N134" s="26">
        <f>J134*M134</f>
        <v>69.27</v>
      </c>
      <c r="O134" s="26">
        <f>L134-N134</f>
        <v>46.23</v>
      </c>
      <c r="P134">
        <f>IF(AND(OR(Dashboard!$C$5="All",F134=Dashboard!$C$5),OR(Dashboard!$G$5="All",I134=Dashboard!$G$5),OR(Dashboard!$K$5="All",G134=Dashboard!$K$5)),1,0)</f>
        <v>1</v>
      </c>
      <c r="Q134">
        <f>IF(P134=1,IF(COUNTIFS($C$2:C134,C134,$P$2:P134,1)=1,1,0),0)</f>
        <v>0</v>
      </c>
    </row>
    <row r="135">
      <c r="A135" s="24" t="n">
        <v>45873</v>
      </c>
      <c r="B135" s="25" t="n">
        <v>45870</v>
      </c>
      <c r="C135" t="inlineStr">
        <is>
          <t>SO-26062</t>
        </is>
      </c>
      <c r="D135" t="inlineStr">
        <is>
          <t>Pembly Kitchen</t>
        </is>
      </c>
      <c r="E135" t="inlineStr">
        <is>
          <t>Restaurant</t>
        </is>
      </c>
      <c r="F135" t="inlineStr">
        <is>
          <t>North</t>
        </is>
      </c>
      <c r="G135" t="inlineStr">
        <is>
          <t>Priya N.</t>
        </is>
      </c>
      <c r="H135" t="inlineStr">
        <is>
          <t>Coffee beans 1kg</t>
        </is>
      </c>
      <c r="I135" t="inlineStr">
        <is>
          <t>Beverages</t>
        </is>
      </c>
      <c r="J135" t="n">
        <v>11</v>
      </c>
      <c r="K135" s="26" t="n">
        <v>31.5</v>
      </c>
      <c r="L135" s="26">
        <f>J135*K135</f>
        <v>346.5</v>
      </c>
      <c r="M135" s="26" t="n">
        <v>20</v>
      </c>
      <c r="N135" s="26">
        <f>J135*M135</f>
        <v>220</v>
      </c>
      <c r="O135" s="26">
        <f>L135-N135</f>
        <v>126.5</v>
      </c>
      <c r="P135">
        <f>IF(AND(OR(Dashboard!$C$5="All",F135=Dashboard!$C$5),OR(Dashboard!$G$5="All",I135=Dashboard!$G$5),OR(Dashboard!$K$5="All",G135=Dashboard!$K$5)),1,0)</f>
        <v>1</v>
      </c>
      <c r="Q135">
        <f>IF(P135=1,IF(COUNTIFS($C$2:C135,C135,$P$2:P135,1)=1,1,0),0)</f>
        <v>1</v>
      </c>
    </row>
    <row r="136">
      <c r="A136" s="24" t="n">
        <v>45873</v>
      </c>
      <c r="B136" s="25" t="n">
        <v>45870</v>
      </c>
      <c r="C136" t="inlineStr">
        <is>
          <t>SO-26062</t>
        </is>
      </c>
      <c r="D136" t="inlineStr">
        <is>
          <t>Pembly Kitchen</t>
        </is>
      </c>
      <c r="E136" t="inlineStr">
        <is>
          <t>Restaurant</t>
        </is>
      </c>
      <c r="F136" t="inlineStr">
        <is>
          <t>North</t>
        </is>
      </c>
      <c r="G136" t="inlineStr">
        <is>
          <t>Priya N.</t>
        </is>
      </c>
      <c r="H136" t="inlineStr">
        <is>
          <t>Unsalted butter 5kg</t>
        </is>
      </c>
      <c r="I136" t="inlineStr">
        <is>
          <t>Dairy &amp; eggs</t>
        </is>
      </c>
      <c r="J136" t="n">
        <v>9</v>
      </c>
      <c r="K136" s="26" t="n">
        <v>58</v>
      </c>
      <c r="L136" s="26">
        <f>J136*K136</f>
        <v>522</v>
      </c>
      <c r="M136" s="26" t="n">
        <v>42.41</v>
      </c>
      <c r="N136" s="26">
        <f>J136*M136</f>
        <v>381.69</v>
      </c>
      <c r="O136" s="26">
        <f>L136-N136</f>
        <v>140.31</v>
      </c>
      <c r="P136">
        <f>IF(AND(OR(Dashboard!$C$5="All",F136=Dashboard!$C$5),OR(Dashboard!$G$5="All",I136=Dashboard!$G$5),OR(Dashboard!$K$5="All",G136=Dashboard!$K$5)),1,0)</f>
        <v>1</v>
      </c>
      <c r="Q136">
        <f>IF(P136=1,IF(COUNTIFS($C$2:C136,C136,$P$2:P136,1)=1,1,0),0)</f>
        <v>0</v>
      </c>
    </row>
    <row r="137">
      <c r="A137" s="24" t="n">
        <v>45873</v>
      </c>
      <c r="B137" s="25" t="n">
        <v>45870</v>
      </c>
      <c r="C137" t="inlineStr">
        <is>
          <t>SO-26062</t>
        </is>
      </c>
      <c r="D137" t="inlineStr">
        <is>
          <t>Pembly Kitchen</t>
        </is>
      </c>
      <c r="E137" t="inlineStr">
        <is>
          <t>Restaurant</t>
        </is>
      </c>
      <c r="F137" t="inlineStr">
        <is>
          <t>North</t>
        </is>
      </c>
      <c r="G137" t="inlineStr">
        <is>
          <t>Priya N.</t>
        </is>
      </c>
      <c r="H137" t="inlineStr">
        <is>
          <t>Sourdough loaf x10</t>
        </is>
      </c>
      <c r="I137" t="inlineStr">
        <is>
          <t>Bakery</t>
        </is>
      </c>
      <c r="J137" t="n">
        <v>12</v>
      </c>
      <c r="K137" s="26" t="n">
        <v>52</v>
      </c>
      <c r="L137" s="26">
        <f>J137*K137</f>
        <v>624</v>
      </c>
      <c r="M137" s="26" t="n">
        <v>29.16</v>
      </c>
      <c r="N137" s="26">
        <f>J137*M137</f>
        <v>349.92</v>
      </c>
      <c r="O137" s="26">
        <f>L137-N137</f>
        <v>274.08</v>
      </c>
      <c r="P137">
        <f>IF(AND(OR(Dashboard!$C$5="All",F137=Dashboard!$C$5),OR(Dashboard!$G$5="All",I137=Dashboard!$G$5),OR(Dashboard!$K$5="All",G137=Dashboard!$K$5)),1,0)</f>
        <v>1</v>
      </c>
      <c r="Q137">
        <f>IF(P137=1,IF(COUNTIFS($C$2:C137,C137,$P$2:P137,1)=1,1,0),0)</f>
        <v>0</v>
      </c>
    </row>
    <row r="138">
      <c r="A138" s="24" t="n">
        <v>45873</v>
      </c>
      <c r="B138" s="25" t="n">
        <v>45870</v>
      </c>
      <c r="C138" t="inlineStr">
        <is>
          <t>SO-26062</t>
        </is>
      </c>
      <c r="D138" t="inlineStr">
        <is>
          <t>Pembly Kitchen</t>
        </is>
      </c>
      <c r="E138" t="inlineStr">
        <is>
          <t>Restaurant</t>
        </is>
      </c>
      <c r="F138" t="inlineStr">
        <is>
          <t>North</t>
        </is>
      </c>
      <c r="G138" t="inlineStr">
        <is>
          <t>Priya N.</t>
        </is>
      </c>
      <c r="H138" t="inlineStr">
        <is>
          <t>Plain flour 12.5kg</t>
        </is>
      </c>
      <c r="I138" t="inlineStr">
        <is>
          <t>Dry goods</t>
        </is>
      </c>
      <c r="J138" t="n">
        <v>5</v>
      </c>
      <c r="K138" s="26" t="n">
        <v>24.6</v>
      </c>
      <c r="L138" s="26">
        <f>J138*K138</f>
        <v>123</v>
      </c>
      <c r="M138" s="26" t="n">
        <v>16.46</v>
      </c>
      <c r="N138" s="26">
        <f>J138*M138</f>
        <v>82.3</v>
      </c>
      <c r="O138" s="26">
        <f>L138-N138</f>
        <v>40.7</v>
      </c>
      <c r="P138">
        <f>IF(AND(OR(Dashboard!$C$5="All",F138=Dashboard!$C$5),OR(Dashboard!$G$5="All",I138=Dashboard!$G$5),OR(Dashboard!$K$5="All",G138=Dashboard!$K$5)),1,0)</f>
        <v>1</v>
      </c>
      <c r="Q138">
        <f>IF(P138=1,IF(COUNTIFS($C$2:C138,C138,$P$2:P138,1)=1,1,0),0)</f>
        <v>0</v>
      </c>
    </row>
    <row r="139">
      <c r="A139" s="24" t="n">
        <v>45873</v>
      </c>
      <c r="B139" s="25" t="n">
        <v>45870</v>
      </c>
      <c r="C139" t="inlineStr">
        <is>
          <t>SO-26075</t>
        </is>
      </c>
      <c r="D139" t="inlineStr">
        <is>
          <t>Thornable Kitchen</t>
        </is>
      </c>
      <c r="E139" t="inlineStr">
        <is>
          <t>Restaurant</t>
        </is>
      </c>
      <c r="F139" t="inlineStr">
        <is>
          <t>South</t>
        </is>
      </c>
      <c r="G139" t="inlineStr">
        <is>
          <t>Tom W.</t>
        </is>
      </c>
      <c r="H139" t="inlineStr">
        <is>
          <t>Orange juice 2L x6</t>
        </is>
      </c>
      <c r="I139" t="inlineStr">
        <is>
          <t>Beverages</t>
        </is>
      </c>
      <c r="J139" t="n">
        <v>2</v>
      </c>
      <c r="K139" s="26" t="n">
        <v>27</v>
      </c>
      <c r="L139" s="26">
        <f>J139*K139</f>
        <v>54</v>
      </c>
      <c r="M139" s="26" t="n">
        <v>16.94</v>
      </c>
      <c r="N139" s="26">
        <f>J139*M139</f>
        <v>33.88</v>
      </c>
      <c r="O139" s="26">
        <f>L139-N139</f>
        <v>20.12</v>
      </c>
      <c r="P139">
        <f>IF(AND(OR(Dashboard!$C$5="All",F139=Dashboard!$C$5),OR(Dashboard!$G$5="All",I139=Dashboard!$G$5),OR(Dashboard!$K$5="All",G139=Dashboard!$K$5)),1,0)</f>
        <v>1</v>
      </c>
      <c r="Q139">
        <f>IF(P139=1,IF(COUNTIFS($C$2:C139,C139,$P$2:P139,1)=1,1,0),0)</f>
        <v>1</v>
      </c>
    </row>
    <row r="140">
      <c r="A140" s="24" t="n">
        <v>45873</v>
      </c>
      <c r="B140" s="25" t="n">
        <v>45870</v>
      </c>
      <c r="C140" t="inlineStr">
        <is>
          <t>SO-26075</t>
        </is>
      </c>
      <c r="D140" t="inlineStr">
        <is>
          <t>Thornable Kitchen</t>
        </is>
      </c>
      <c r="E140" t="inlineStr">
        <is>
          <t>Restaurant</t>
        </is>
      </c>
      <c r="F140" t="inlineStr">
        <is>
          <t>South</t>
        </is>
      </c>
      <c r="G140" t="inlineStr">
        <is>
          <t>Tom W.</t>
        </is>
      </c>
      <c r="H140" t="inlineStr">
        <is>
          <t>Chips 2.5kg x4</t>
        </is>
      </c>
      <c r="I140" t="inlineStr">
        <is>
          <t>Frozen</t>
        </is>
      </c>
      <c r="J140" t="n">
        <v>9</v>
      </c>
      <c r="K140" s="26" t="n">
        <v>29.6</v>
      </c>
      <c r="L140" s="26">
        <f>J140*K140</f>
        <v>266.4</v>
      </c>
      <c r="M140" s="26" t="n">
        <v>21.73</v>
      </c>
      <c r="N140" s="26">
        <f>J140*M140</f>
        <v>195.57</v>
      </c>
      <c r="O140" s="26">
        <f>L140-N140</f>
        <v>70.83</v>
      </c>
      <c r="P140">
        <f>IF(AND(OR(Dashboard!$C$5="All",F140=Dashboard!$C$5),OR(Dashboard!$G$5="All",I140=Dashboard!$G$5),OR(Dashboard!$K$5="All",G140=Dashboard!$K$5)),1,0)</f>
        <v>1</v>
      </c>
      <c r="Q140">
        <f>IF(P140=1,IF(COUNTIFS($C$2:C140,C140,$P$2:P140,1)=1,1,0),0)</f>
        <v>0</v>
      </c>
    </row>
    <row r="141">
      <c r="A141" s="24" t="n">
        <v>45873</v>
      </c>
      <c r="B141" s="25" t="n">
        <v>45870</v>
      </c>
      <c r="C141" t="inlineStr">
        <is>
          <t>SO-26075</t>
        </is>
      </c>
      <c r="D141" t="inlineStr">
        <is>
          <t>Thornable Kitchen</t>
        </is>
      </c>
      <c r="E141" t="inlineStr">
        <is>
          <t>Restaurant</t>
        </is>
      </c>
      <c r="F141" t="inlineStr">
        <is>
          <t>South</t>
        </is>
      </c>
      <c r="G141" t="inlineStr">
        <is>
          <t>Tom W.</t>
        </is>
      </c>
      <c r="H141" t="inlineStr">
        <is>
          <t>Unsalted butter 5kg</t>
        </is>
      </c>
      <c r="I141" t="inlineStr">
        <is>
          <t>Dairy &amp; eggs</t>
        </is>
      </c>
      <c r="J141" t="n">
        <v>8</v>
      </c>
      <c r="K141" s="26" t="n">
        <v>58</v>
      </c>
      <c r="L141" s="26">
        <f>J141*K141</f>
        <v>464</v>
      </c>
      <c r="M141" s="26" t="n">
        <v>44.15</v>
      </c>
      <c r="N141" s="26">
        <f>J141*M141</f>
        <v>353.2</v>
      </c>
      <c r="O141" s="26">
        <f>L141-N141</f>
        <v>110.8</v>
      </c>
      <c r="P141">
        <f>IF(AND(OR(Dashboard!$C$5="All",F141=Dashboard!$C$5),OR(Dashboard!$G$5="All",I141=Dashboard!$G$5),OR(Dashboard!$K$5="All",G141=Dashboard!$K$5)),1,0)</f>
        <v>1</v>
      </c>
      <c r="Q141">
        <f>IF(P141=1,IF(COUNTIFS($C$2:C141,C141,$P$2:P141,1)=1,1,0),0)</f>
        <v>0</v>
      </c>
    </row>
    <row r="142">
      <c r="A142" s="24" t="n">
        <v>45874</v>
      </c>
      <c r="B142" s="25" t="n">
        <v>45870</v>
      </c>
      <c r="C142" t="inlineStr">
        <is>
          <t>SO-26086</t>
        </is>
      </c>
      <c r="D142" t="inlineStr">
        <is>
          <t>Hallowick Espresso Bar</t>
        </is>
      </c>
      <c r="E142" t="inlineStr">
        <is>
          <t>Café</t>
        </is>
      </c>
      <c r="F142" t="inlineStr">
        <is>
          <t>Regional</t>
        </is>
      </c>
      <c r="G142" t="inlineStr">
        <is>
          <t>Sam O.</t>
        </is>
      </c>
      <c r="H142" t="inlineStr">
        <is>
          <t>Brioche buns x24</t>
        </is>
      </c>
      <c r="I142" t="inlineStr">
        <is>
          <t>Bakery</t>
        </is>
      </c>
      <c r="J142" t="n">
        <v>9</v>
      </c>
      <c r="K142" s="26" t="n">
        <v>26.4</v>
      </c>
      <c r="L142" s="26">
        <f>J142*K142</f>
        <v>237.6</v>
      </c>
      <c r="M142" s="26" t="n">
        <v>15.03</v>
      </c>
      <c r="N142" s="26">
        <f>J142*M142</f>
        <v>135.27</v>
      </c>
      <c r="O142" s="26">
        <f>L142-N142</f>
        <v>102.33</v>
      </c>
      <c r="P142">
        <f>IF(AND(OR(Dashboard!$C$5="All",F142=Dashboard!$C$5),OR(Dashboard!$G$5="All",I142=Dashboard!$G$5),OR(Dashboard!$K$5="All",G142=Dashboard!$K$5)),1,0)</f>
        <v>1</v>
      </c>
      <c r="Q142">
        <f>IF(P142=1,IF(COUNTIFS($C$2:C142,C142,$P$2:P142,1)=1,1,0),0)</f>
        <v>1</v>
      </c>
    </row>
    <row r="143">
      <c r="A143" s="24" t="n">
        <v>45874</v>
      </c>
      <c r="B143" s="25" t="n">
        <v>45870</v>
      </c>
      <c r="C143" t="inlineStr">
        <is>
          <t>SO-26086</t>
        </is>
      </c>
      <c r="D143" t="inlineStr">
        <is>
          <t>Hallowick Espresso Bar</t>
        </is>
      </c>
      <c r="E143" t="inlineStr">
        <is>
          <t>Café</t>
        </is>
      </c>
      <c r="F143" t="inlineStr">
        <is>
          <t>Regional</t>
        </is>
      </c>
      <c r="G143" t="inlineStr">
        <is>
          <t>Sam O.</t>
        </is>
      </c>
      <c r="H143" t="inlineStr">
        <is>
          <t>Cheddar block 2kg</t>
        </is>
      </c>
      <c r="I143" t="inlineStr">
        <is>
          <t>Dairy &amp; eggs</t>
        </is>
      </c>
      <c r="J143" t="n">
        <v>4</v>
      </c>
      <c r="K143" s="26" t="n">
        <v>31.5</v>
      </c>
      <c r="L143" s="26">
        <f>J143*K143</f>
        <v>126</v>
      </c>
      <c r="M143" s="26" t="n">
        <v>23.36</v>
      </c>
      <c r="N143" s="26">
        <f>J143*M143</f>
        <v>93.44</v>
      </c>
      <c r="O143" s="26">
        <f>L143-N143</f>
        <v>32.56</v>
      </c>
      <c r="P143">
        <f>IF(AND(OR(Dashboard!$C$5="All",F143=Dashboard!$C$5),OR(Dashboard!$G$5="All",I143=Dashboard!$G$5),OR(Dashboard!$K$5="All",G143=Dashboard!$K$5)),1,0)</f>
        <v>1</v>
      </c>
      <c r="Q143">
        <f>IF(P143=1,IF(COUNTIFS($C$2:C143,C143,$P$2:P143,1)=1,1,0),0)</f>
        <v>0</v>
      </c>
    </row>
    <row r="144">
      <c r="A144" s="24" t="n">
        <v>45875</v>
      </c>
      <c r="B144" s="25" t="n">
        <v>45870</v>
      </c>
      <c r="C144" t="inlineStr">
        <is>
          <t>SO-26063</t>
        </is>
      </c>
      <c r="D144" t="inlineStr">
        <is>
          <t>Tamsel Coffee House</t>
        </is>
      </c>
      <c r="E144" t="inlineStr">
        <is>
          <t>Café</t>
        </is>
      </c>
      <c r="F144" t="inlineStr">
        <is>
          <t>East</t>
        </is>
      </c>
      <c r="G144" t="inlineStr">
        <is>
          <t>Priya N.</t>
        </is>
      </c>
      <c r="H144" t="inlineStr">
        <is>
          <t>Chai concentrate 1L x6</t>
        </is>
      </c>
      <c r="I144" t="inlineStr">
        <is>
          <t>Beverages</t>
        </is>
      </c>
      <c r="J144" t="n">
        <v>8</v>
      </c>
      <c r="K144" s="26" t="n">
        <v>42</v>
      </c>
      <c r="L144" s="26">
        <f>J144*K144</f>
        <v>336</v>
      </c>
      <c r="M144" s="26" t="n">
        <v>27.27</v>
      </c>
      <c r="N144" s="26">
        <f>J144*M144</f>
        <v>218.16</v>
      </c>
      <c r="O144" s="26">
        <f>L144-N144</f>
        <v>117.84</v>
      </c>
      <c r="P144">
        <f>IF(AND(OR(Dashboard!$C$5="All",F144=Dashboard!$C$5),OR(Dashboard!$G$5="All",I144=Dashboard!$G$5),OR(Dashboard!$K$5="All",G144=Dashboard!$K$5)),1,0)</f>
        <v>1</v>
      </c>
      <c r="Q144">
        <f>IF(P144=1,IF(COUNTIFS($C$2:C144,C144,$P$2:P144,1)=1,1,0),0)</f>
        <v>1</v>
      </c>
    </row>
    <row r="145">
      <c r="A145" s="24" t="n">
        <v>45875</v>
      </c>
      <c r="B145" s="25" t="n">
        <v>45870</v>
      </c>
      <c r="C145" t="inlineStr">
        <is>
          <t>SO-26063</t>
        </is>
      </c>
      <c r="D145" t="inlineStr">
        <is>
          <t>Tamsel Coffee House</t>
        </is>
      </c>
      <c r="E145" t="inlineStr">
        <is>
          <t>Café</t>
        </is>
      </c>
      <c r="F145" t="inlineStr">
        <is>
          <t>East</t>
        </is>
      </c>
      <c r="G145" t="inlineStr">
        <is>
          <t>Priya N.</t>
        </is>
      </c>
      <c r="H145" t="inlineStr">
        <is>
          <t>Croissant dough x48</t>
        </is>
      </c>
      <c r="I145" t="inlineStr">
        <is>
          <t>Bakery</t>
        </is>
      </c>
      <c r="J145" t="n">
        <v>4</v>
      </c>
      <c r="K145" s="26" t="n">
        <v>67.2</v>
      </c>
      <c r="L145" s="26">
        <f>J145*K145</f>
        <v>268.8</v>
      </c>
      <c r="M145" s="26" t="n">
        <v>37.99</v>
      </c>
      <c r="N145" s="26">
        <f>J145*M145</f>
        <v>151.96</v>
      </c>
      <c r="O145" s="26">
        <f>L145-N145</f>
        <v>116.84</v>
      </c>
      <c r="P145">
        <f>IF(AND(OR(Dashboard!$C$5="All",F145=Dashboard!$C$5),OR(Dashboard!$G$5="All",I145=Dashboard!$G$5),OR(Dashboard!$K$5="All",G145=Dashboard!$K$5)),1,0)</f>
        <v>1</v>
      </c>
      <c r="Q145">
        <f>IF(P145=1,IF(COUNTIFS($C$2:C145,C145,$P$2:P145,1)=1,1,0),0)</f>
        <v>0</v>
      </c>
    </row>
    <row r="146">
      <c r="A146" s="24" t="n">
        <v>45875</v>
      </c>
      <c r="B146" s="25" t="n">
        <v>45870</v>
      </c>
      <c r="C146" t="inlineStr">
        <is>
          <t>SO-26063</t>
        </is>
      </c>
      <c r="D146" t="inlineStr">
        <is>
          <t>Tamsel Coffee House</t>
        </is>
      </c>
      <c r="E146" t="inlineStr">
        <is>
          <t>Café</t>
        </is>
      </c>
      <c r="F146" t="inlineStr">
        <is>
          <t>East</t>
        </is>
      </c>
      <c r="G146" t="inlineStr">
        <is>
          <t>Priya N.</t>
        </is>
      </c>
      <c r="H146" t="inlineStr">
        <is>
          <t>Gelato 5L</t>
        </is>
      </c>
      <c r="I146" t="inlineStr">
        <is>
          <t>Frozen</t>
        </is>
      </c>
      <c r="J146" t="n">
        <v>3</v>
      </c>
      <c r="K146" s="26" t="n">
        <v>46.5</v>
      </c>
      <c r="L146" s="26">
        <f>J146*K146</f>
        <v>139.5</v>
      </c>
      <c r="M146" s="26" t="n">
        <v>34.04</v>
      </c>
      <c r="N146" s="26">
        <f>J146*M146</f>
        <v>102.12</v>
      </c>
      <c r="O146" s="26">
        <f>L146-N146</f>
        <v>37.38</v>
      </c>
      <c r="P146">
        <f>IF(AND(OR(Dashboard!$C$5="All",F146=Dashboard!$C$5),OR(Dashboard!$G$5="All",I146=Dashboard!$G$5),OR(Dashboard!$K$5="All",G146=Dashboard!$K$5)),1,0)</f>
        <v>1</v>
      </c>
      <c r="Q146">
        <f>IF(P146=1,IF(COUNTIFS($C$2:C146,C146,$P$2:P146,1)=1,1,0),0)</f>
        <v>0</v>
      </c>
    </row>
    <row r="147">
      <c r="A147" s="24" t="n">
        <v>45875</v>
      </c>
      <c r="B147" s="25" t="n">
        <v>45870</v>
      </c>
      <c r="C147" t="inlineStr">
        <is>
          <t>SO-26063</t>
        </is>
      </c>
      <c r="D147" t="inlineStr">
        <is>
          <t>Tamsel Coffee House</t>
        </is>
      </c>
      <c r="E147" t="inlineStr">
        <is>
          <t>Café</t>
        </is>
      </c>
      <c r="F147" t="inlineStr">
        <is>
          <t>East</t>
        </is>
      </c>
      <c r="G147" t="inlineStr">
        <is>
          <t>Priya N.</t>
        </is>
      </c>
      <c r="H147" t="inlineStr">
        <is>
          <t>Barista milk 1L x12</t>
        </is>
      </c>
      <c r="I147" t="inlineStr">
        <is>
          <t>Dairy &amp; eggs</t>
        </is>
      </c>
      <c r="J147" t="n">
        <v>9</v>
      </c>
      <c r="K147" s="26" t="n">
        <v>26.4</v>
      </c>
      <c r="L147" s="26">
        <f>J147*K147</f>
        <v>237.6</v>
      </c>
      <c r="M147" s="26" t="n">
        <v>19.59</v>
      </c>
      <c r="N147" s="26">
        <f>J147*M147</f>
        <v>176.31</v>
      </c>
      <c r="O147" s="26">
        <f>L147-N147</f>
        <v>61.29</v>
      </c>
      <c r="P147">
        <f>IF(AND(OR(Dashboard!$C$5="All",F147=Dashboard!$C$5),OR(Dashboard!$G$5="All",I147=Dashboard!$G$5),OR(Dashboard!$K$5="All",G147=Dashboard!$K$5)),1,0)</f>
        <v>1</v>
      </c>
      <c r="Q147">
        <f>IF(P147=1,IF(COUNTIFS($C$2:C147,C147,$P$2:P147,1)=1,1,0),0)</f>
        <v>0</v>
      </c>
    </row>
    <row r="148">
      <c r="A148" s="24" t="n">
        <v>45875</v>
      </c>
      <c r="B148" s="25" t="n">
        <v>45870</v>
      </c>
      <c r="C148" t="inlineStr">
        <is>
          <t>SO-26065</t>
        </is>
      </c>
      <c r="D148" t="inlineStr">
        <is>
          <t>Hallowick Espresso Bar</t>
        </is>
      </c>
      <c r="E148" t="inlineStr">
        <is>
          <t>Café</t>
        </is>
      </c>
      <c r="F148" t="inlineStr">
        <is>
          <t>Regional</t>
        </is>
      </c>
      <c r="G148" t="inlineStr">
        <is>
          <t>Sam O.</t>
        </is>
      </c>
      <c r="H148" t="inlineStr">
        <is>
          <t>Plain flour 12.5kg</t>
        </is>
      </c>
      <c r="I148" t="inlineStr">
        <is>
          <t>Dry goods</t>
        </is>
      </c>
      <c r="J148" t="n">
        <v>9</v>
      </c>
      <c r="K148" s="26" t="n">
        <v>24.6</v>
      </c>
      <c r="L148" s="26">
        <f>J148*K148</f>
        <v>221.4</v>
      </c>
      <c r="M148" s="26" t="n">
        <v>16.82</v>
      </c>
      <c r="N148" s="26">
        <f>J148*M148</f>
        <v>151.38</v>
      </c>
      <c r="O148" s="26">
        <f>L148-N148</f>
        <v>70.02</v>
      </c>
      <c r="P148">
        <f>IF(AND(OR(Dashboard!$C$5="All",F148=Dashboard!$C$5),OR(Dashboard!$G$5="All",I148=Dashboard!$G$5),OR(Dashboard!$K$5="All",G148=Dashboard!$K$5)),1,0)</f>
        <v>1</v>
      </c>
      <c r="Q148">
        <f>IF(P148=1,IF(COUNTIFS($C$2:C148,C148,$P$2:P148,1)=1,1,0),0)</f>
        <v>1</v>
      </c>
    </row>
    <row r="149">
      <c r="A149" s="24" t="n">
        <v>45875</v>
      </c>
      <c r="B149" s="25" t="n">
        <v>45870</v>
      </c>
      <c r="C149" t="inlineStr">
        <is>
          <t>SO-26065</t>
        </is>
      </c>
      <c r="D149" t="inlineStr">
        <is>
          <t>Hallowick Espresso Bar</t>
        </is>
      </c>
      <c r="E149" t="inlineStr">
        <is>
          <t>Café</t>
        </is>
      </c>
      <c r="F149" t="inlineStr">
        <is>
          <t>Regional</t>
        </is>
      </c>
      <c r="G149" t="inlineStr">
        <is>
          <t>Sam O.</t>
        </is>
      </c>
      <c r="H149" t="inlineStr">
        <is>
          <t>Gelato 5L</t>
        </is>
      </c>
      <c r="I149" t="inlineStr">
        <is>
          <t>Frozen</t>
        </is>
      </c>
      <c r="J149" t="n">
        <v>8</v>
      </c>
      <c r="K149" s="26" t="n">
        <v>46.5</v>
      </c>
      <c r="L149" s="26">
        <f>J149*K149</f>
        <v>372</v>
      </c>
      <c r="M149" s="26" t="n">
        <v>34.79</v>
      </c>
      <c r="N149" s="26">
        <f>J149*M149</f>
        <v>278.32</v>
      </c>
      <c r="O149" s="26">
        <f>L149-N149</f>
        <v>93.68</v>
      </c>
      <c r="P149">
        <f>IF(AND(OR(Dashboard!$C$5="All",F149=Dashboard!$C$5),OR(Dashboard!$G$5="All",I149=Dashboard!$G$5),OR(Dashboard!$K$5="All",G149=Dashboard!$K$5)),1,0)</f>
        <v>1</v>
      </c>
      <c r="Q149">
        <f>IF(P149=1,IF(COUNTIFS($C$2:C149,C149,$P$2:P149,1)=1,1,0),0)</f>
        <v>0</v>
      </c>
    </row>
    <row r="150">
      <c r="A150" s="24" t="n">
        <v>45875</v>
      </c>
      <c r="B150" s="25" t="n">
        <v>45870</v>
      </c>
      <c r="C150" t="inlineStr">
        <is>
          <t>SO-26065</t>
        </is>
      </c>
      <c r="D150" t="inlineStr">
        <is>
          <t>Hallowick Espresso Bar</t>
        </is>
      </c>
      <c r="E150" t="inlineStr">
        <is>
          <t>Café</t>
        </is>
      </c>
      <c r="F150" t="inlineStr">
        <is>
          <t>Regional</t>
        </is>
      </c>
      <c r="G150" t="inlineStr">
        <is>
          <t>Sam O.</t>
        </is>
      </c>
      <c r="H150" t="inlineStr">
        <is>
          <t>Bagels x36</t>
        </is>
      </c>
      <c r="I150" t="inlineStr">
        <is>
          <t>Bakery</t>
        </is>
      </c>
      <c r="J150" t="n">
        <v>3</v>
      </c>
      <c r="K150" s="26" t="n">
        <v>38.5</v>
      </c>
      <c r="L150" s="26">
        <f>J150*K150</f>
        <v>115.5</v>
      </c>
      <c r="M150" s="26" t="n">
        <v>23.08</v>
      </c>
      <c r="N150" s="26">
        <f>J150*M150</f>
        <v>69.24</v>
      </c>
      <c r="O150" s="26">
        <f>L150-N150</f>
        <v>46.26</v>
      </c>
      <c r="P150">
        <f>IF(AND(OR(Dashboard!$C$5="All",F150=Dashboard!$C$5),OR(Dashboard!$G$5="All",I150=Dashboard!$G$5),OR(Dashboard!$K$5="All",G150=Dashboard!$K$5)),1,0)</f>
        <v>1</v>
      </c>
      <c r="Q150">
        <f>IF(P150=1,IF(COUNTIFS($C$2:C150,C150,$P$2:P150,1)=1,1,0),0)</f>
        <v>0</v>
      </c>
    </row>
    <row r="151">
      <c r="A151" s="24" t="n">
        <v>45875</v>
      </c>
      <c r="B151" s="25" t="n">
        <v>45870</v>
      </c>
      <c r="C151" t="inlineStr">
        <is>
          <t>SO-26084</t>
        </is>
      </c>
      <c r="D151" t="inlineStr">
        <is>
          <t>Oskaby Coffee House</t>
        </is>
      </c>
      <c r="E151" t="inlineStr">
        <is>
          <t>Café</t>
        </is>
      </c>
      <c r="F151" t="inlineStr">
        <is>
          <t>South</t>
        </is>
      </c>
      <c r="G151" t="inlineStr">
        <is>
          <t>Tom W.</t>
        </is>
      </c>
      <c r="H151" t="inlineStr">
        <is>
          <t>Croissant dough x48</t>
        </is>
      </c>
      <c r="I151" t="inlineStr">
        <is>
          <t>Bakery</t>
        </is>
      </c>
      <c r="J151" t="n">
        <v>7</v>
      </c>
      <c r="K151" s="26" t="n">
        <v>67.2</v>
      </c>
      <c r="L151" s="26">
        <f>J151*K151</f>
        <v>470.4</v>
      </c>
      <c r="M151" s="26" t="n">
        <v>40.37</v>
      </c>
      <c r="N151" s="26">
        <f>J151*M151</f>
        <v>282.59</v>
      </c>
      <c r="O151" s="26">
        <f>L151-N151</f>
        <v>187.81</v>
      </c>
      <c r="P151">
        <f>IF(AND(OR(Dashboard!$C$5="All",F151=Dashboard!$C$5),OR(Dashboard!$G$5="All",I151=Dashboard!$G$5),OR(Dashboard!$K$5="All",G151=Dashboard!$K$5)),1,0)</f>
        <v>1</v>
      </c>
      <c r="Q151">
        <f>IF(P151=1,IF(COUNTIFS($C$2:C151,C151,$P$2:P151,1)=1,1,0),0)</f>
        <v>1</v>
      </c>
    </row>
    <row r="152">
      <c r="A152" s="24" t="n">
        <v>45875</v>
      </c>
      <c r="B152" s="25" t="n">
        <v>45870</v>
      </c>
      <c r="C152" t="inlineStr">
        <is>
          <t>SO-26084</t>
        </is>
      </c>
      <c r="D152" t="inlineStr">
        <is>
          <t>Oskaby Coffee House</t>
        </is>
      </c>
      <c r="E152" t="inlineStr">
        <is>
          <t>Café</t>
        </is>
      </c>
      <c r="F152" t="inlineStr">
        <is>
          <t>South</t>
        </is>
      </c>
      <c r="G152" t="inlineStr">
        <is>
          <t>Tom W.</t>
        </is>
      </c>
      <c r="H152" t="inlineStr">
        <is>
          <t>Frozen berries 2kg</t>
        </is>
      </c>
      <c r="I152" t="inlineStr">
        <is>
          <t>Frozen</t>
        </is>
      </c>
      <c r="J152" t="n">
        <v>4</v>
      </c>
      <c r="K152" s="26" t="n">
        <v>19.8</v>
      </c>
      <c r="L152" s="26">
        <f>J152*K152</f>
        <v>79.2</v>
      </c>
      <c r="M152" s="26" t="n">
        <v>14.75</v>
      </c>
      <c r="N152" s="26">
        <f>J152*M152</f>
        <v>59</v>
      </c>
      <c r="O152" s="26">
        <f>L152-N152</f>
        <v>20.2</v>
      </c>
      <c r="P152">
        <f>IF(AND(OR(Dashboard!$C$5="All",F152=Dashboard!$C$5),OR(Dashboard!$G$5="All",I152=Dashboard!$G$5),OR(Dashboard!$K$5="All",G152=Dashboard!$K$5)),1,0)</f>
        <v>1</v>
      </c>
      <c r="Q152">
        <f>IF(P152=1,IF(COUNTIFS($C$2:C152,C152,$P$2:P152,1)=1,1,0),0)</f>
        <v>0</v>
      </c>
    </row>
    <row r="153">
      <c r="A153" s="24" t="n">
        <v>45875</v>
      </c>
      <c r="B153" s="25" t="n">
        <v>45870</v>
      </c>
      <c r="C153" t="inlineStr">
        <is>
          <t>SO-26084</t>
        </is>
      </c>
      <c r="D153" t="inlineStr">
        <is>
          <t>Oskaby Coffee House</t>
        </is>
      </c>
      <c r="E153" t="inlineStr">
        <is>
          <t>Café</t>
        </is>
      </c>
      <c r="F153" t="inlineStr">
        <is>
          <t>South</t>
        </is>
      </c>
      <c r="G153" t="inlineStr">
        <is>
          <t>Tom W.</t>
        </is>
      </c>
      <c r="H153" t="inlineStr">
        <is>
          <t>Rolled oats 5kg</t>
        </is>
      </c>
      <c r="I153" t="inlineStr">
        <is>
          <t>Dry goods</t>
        </is>
      </c>
      <c r="J153" t="n">
        <v>5</v>
      </c>
      <c r="K153" s="26" t="n">
        <v>14.75</v>
      </c>
      <c r="L153" s="26">
        <f>J153*K153</f>
        <v>73.75</v>
      </c>
      <c r="M153" s="26" t="n">
        <v>10.32</v>
      </c>
      <c r="N153" s="26">
        <f>J153*M153</f>
        <v>51.6</v>
      </c>
      <c r="O153" s="26">
        <f>L153-N153</f>
        <v>22.15</v>
      </c>
      <c r="P153">
        <f>IF(AND(OR(Dashboard!$C$5="All",F153=Dashboard!$C$5),OR(Dashboard!$G$5="All",I153=Dashboard!$G$5),OR(Dashboard!$K$5="All",G153=Dashboard!$K$5)),1,0)</f>
        <v>1</v>
      </c>
      <c r="Q153">
        <f>IF(P153=1,IF(COUNTIFS($C$2:C153,C153,$P$2:P153,1)=1,1,0),0)</f>
        <v>0</v>
      </c>
    </row>
    <row r="154">
      <c r="A154" s="24" t="n">
        <v>45876</v>
      </c>
      <c r="B154" s="25" t="n">
        <v>45870</v>
      </c>
      <c r="C154" t="inlineStr">
        <is>
          <t>SO-26044</t>
        </is>
      </c>
      <c r="D154" t="inlineStr">
        <is>
          <t>Fallowden Coffee House</t>
        </is>
      </c>
      <c r="E154" t="inlineStr">
        <is>
          <t>Café</t>
        </is>
      </c>
      <c r="F154" t="inlineStr">
        <is>
          <t>South</t>
        </is>
      </c>
      <c r="G154" t="inlineStr">
        <is>
          <t>Tom W.</t>
        </is>
      </c>
      <c r="H154" t="inlineStr">
        <is>
          <t>Plain flour 12.5kg</t>
        </is>
      </c>
      <c r="I154" t="inlineStr">
        <is>
          <t>Dry goods</t>
        </is>
      </c>
      <c r="J154" t="n">
        <v>2</v>
      </c>
      <c r="K154" s="26" t="n">
        <v>24.6</v>
      </c>
      <c r="L154" s="26">
        <f>J154*K154</f>
        <v>49.2</v>
      </c>
      <c r="M154" s="26" t="n">
        <v>16.26</v>
      </c>
      <c r="N154" s="26">
        <f>J154*M154</f>
        <v>32.52</v>
      </c>
      <c r="O154" s="26">
        <f>L154-N154</f>
        <v>16.68</v>
      </c>
      <c r="P154">
        <f>IF(AND(OR(Dashboard!$C$5="All",F154=Dashboard!$C$5),OR(Dashboard!$G$5="All",I154=Dashboard!$G$5),OR(Dashboard!$K$5="All",G154=Dashboard!$K$5)),1,0)</f>
        <v>1</v>
      </c>
      <c r="Q154">
        <f>IF(P154=1,IF(COUNTIFS($C$2:C154,C154,$P$2:P154,1)=1,1,0),0)</f>
        <v>1</v>
      </c>
    </row>
    <row r="155">
      <c r="A155" s="24" t="n">
        <v>45876</v>
      </c>
      <c r="B155" s="25" t="n">
        <v>45870</v>
      </c>
      <c r="C155" t="inlineStr">
        <is>
          <t>SO-26044</t>
        </is>
      </c>
      <c r="D155" t="inlineStr">
        <is>
          <t>Fallowden Coffee House</t>
        </is>
      </c>
      <c r="E155" t="inlineStr">
        <is>
          <t>Café</t>
        </is>
      </c>
      <c r="F155" t="inlineStr">
        <is>
          <t>South</t>
        </is>
      </c>
      <c r="G155" t="inlineStr">
        <is>
          <t>Tom W.</t>
        </is>
      </c>
      <c r="H155" t="inlineStr">
        <is>
          <t>Barista milk 1L x12</t>
        </is>
      </c>
      <c r="I155" t="inlineStr">
        <is>
          <t>Dairy &amp; eggs</t>
        </is>
      </c>
      <c r="J155" t="n">
        <v>2</v>
      </c>
      <c r="K155" s="26" t="n">
        <v>26.4</v>
      </c>
      <c r="L155" s="26">
        <f>J155*K155</f>
        <v>52.8</v>
      </c>
      <c r="M155" s="26" t="n">
        <v>20.2</v>
      </c>
      <c r="N155" s="26">
        <f>J155*M155</f>
        <v>40.4</v>
      </c>
      <c r="O155" s="26">
        <f>L155-N155</f>
        <v>12.4</v>
      </c>
      <c r="P155">
        <f>IF(AND(OR(Dashboard!$C$5="All",F155=Dashboard!$C$5),OR(Dashboard!$G$5="All",I155=Dashboard!$G$5),OR(Dashboard!$K$5="All",G155=Dashboard!$K$5)),1,0)</f>
        <v>1</v>
      </c>
      <c r="Q155">
        <f>IF(P155=1,IF(COUNTIFS($C$2:C155,C155,$P$2:P155,1)=1,1,0),0)</f>
        <v>0</v>
      </c>
    </row>
    <row r="156">
      <c r="A156" s="24" t="n">
        <v>45876</v>
      </c>
      <c r="B156" s="25" t="n">
        <v>45870</v>
      </c>
      <c r="C156" t="inlineStr">
        <is>
          <t>SO-26044</t>
        </is>
      </c>
      <c r="D156" t="inlineStr">
        <is>
          <t>Fallowden Coffee House</t>
        </is>
      </c>
      <c r="E156" t="inlineStr">
        <is>
          <t>Café</t>
        </is>
      </c>
      <c r="F156" t="inlineStr">
        <is>
          <t>South</t>
        </is>
      </c>
      <c r="G156" t="inlineStr">
        <is>
          <t>Tom W.</t>
        </is>
      </c>
      <c r="H156" t="inlineStr">
        <is>
          <t>Chai concentrate 1L x6</t>
        </is>
      </c>
      <c r="I156" t="inlineStr">
        <is>
          <t>Beverages</t>
        </is>
      </c>
      <c r="J156" t="n">
        <v>7</v>
      </c>
      <c r="K156" s="26" t="n">
        <v>42</v>
      </c>
      <c r="L156" s="26">
        <f>J156*K156</f>
        <v>294</v>
      </c>
      <c r="M156" s="26" t="n">
        <v>25.98</v>
      </c>
      <c r="N156" s="26">
        <f>J156*M156</f>
        <v>181.86</v>
      </c>
      <c r="O156" s="26">
        <f>L156-N156</f>
        <v>112.14</v>
      </c>
      <c r="P156">
        <f>IF(AND(OR(Dashboard!$C$5="All",F156=Dashboard!$C$5),OR(Dashboard!$G$5="All",I156=Dashboard!$G$5),OR(Dashboard!$K$5="All",G156=Dashboard!$K$5)),1,0)</f>
        <v>1</v>
      </c>
      <c r="Q156">
        <f>IF(P156=1,IF(COUNTIFS($C$2:C156,C156,$P$2:P156,1)=1,1,0),0)</f>
        <v>0</v>
      </c>
    </row>
    <row r="157">
      <c r="A157" s="24" t="n">
        <v>45876</v>
      </c>
      <c r="B157" s="25" t="n">
        <v>45870</v>
      </c>
      <c r="C157" t="inlineStr">
        <is>
          <t>SO-26044</t>
        </is>
      </c>
      <c r="D157" t="inlineStr">
        <is>
          <t>Fallowden Coffee House</t>
        </is>
      </c>
      <c r="E157" t="inlineStr">
        <is>
          <t>Café</t>
        </is>
      </c>
      <c r="F157" t="inlineStr">
        <is>
          <t>South</t>
        </is>
      </c>
      <c r="G157" t="inlineStr">
        <is>
          <t>Tom W.</t>
        </is>
      </c>
      <c r="H157" t="inlineStr">
        <is>
          <t>Chips 2.5kg x4</t>
        </is>
      </c>
      <c r="I157" t="inlineStr">
        <is>
          <t>Frozen</t>
        </is>
      </c>
      <c r="J157" t="n">
        <v>12</v>
      </c>
      <c r="K157" s="26" t="n">
        <v>29.6</v>
      </c>
      <c r="L157" s="26">
        <f>J157*K157</f>
        <v>355.2</v>
      </c>
      <c r="M157" s="26" t="n">
        <v>20.64</v>
      </c>
      <c r="N157" s="26">
        <f>J157*M157</f>
        <v>247.68</v>
      </c>
      <c r="O157" s="26">
        <f>L157-N157</f>
        <v>107.52</v>
      </c>
      <c r="P157">
        <f>IF(AND(OR(Dashboard!$C$5="All",F157=Dashboard!$C$5),OR(Dashboard!$G$5="All",I157=Dashboard!$G$5),OR(Dashboard!$K$5="All",G157=Dashboard!$K$5)),1,0)</f>
        <v>1</v>
      </c>
      <c r="Q157">
        <f>IF(P157=1,IF(COUNTIFS($C$2:C157,C157,$P$2:P157,1)=1,1,0),0)</f>
        <v>0</v>
      </c>
    </row>
    <row r="158">
      <c r="A158" s="24" t="n">
        <v>45878</v>
      </c>
      <c r="B158" s="25" t="n">
        <v>45870</v>
      </c>
      <c r="C158" t="inlineStr">
        <is>
          <t>SO-26049</t>
        </is>
      </c>
      <c r="D158" t="inlineStr">
        <is>
          <t>Vantrey Pantry</t>
        </is>
      </c>
      <c r="E158" t="inlineStr">
        <is>
          <t>Grocer</t>
        </is>
      </c>
      <c r="F158" t="inlineStr">
        <is>
          <t>West</t>
        </is>
      </c>
      <c r="G158" t="inlineStr">
        <is>
          <t>Lena K.</t>
        </is>
      </c>
      <c r="H158" t="inlineStr">
        <is>
          <t>Orange juice 2L x6</t>
        </is>
      </c>
      <c r="I158" t="inlineStr">
        <is>
          <t>Beverages</t>
        </is>
      </c>
      <c r="J158" t="n">
        <v>28</v>
      </c>
      <c r="K158" s="26" t="n">
        <v>27</v>
      </c>
      <c r="L158" s="26">
        <f>J158*K158</f>
        <v>756</v>
      </c>
      <c r="M158" s="26" t="n">
        <v>16.72</v>
      </c>
      <c r="N158" s="26">
        <f>J158*M158</f>
        <v>468.16</v>
      </c>
      <c r="O158" s="26">
        <f>L158-N158</f>
        <v>287.84</v>
      </c>
      <c r="P158">
        <f>IF(AND(OR(Dashboard!$C$5="All",F158=Dashboard!$C$5),OR(Dashboard!$G$5="All",I158=Dashboard!$G$5),OR(Dashboard!$K$5="All",G158=Dashboard!$K$5)),1,0)</f>
        <v>1</v>
      </c>
      <c r="Q158">
        <f>IF(P158=1,IF(COUNTIFS($C$2:C158,C158,$P$2:P158,1)=1,1,0),0)</f>
        <v>1</v>
      </c>
    </row>
    <row r="159">
      <c r="A159" s="24" t="n">
        <v>45878</v>
      </c>
      <c r="B159" s="25" t="n">
        <v>45870</v>
      </c>
      <c r="C159" t="inlineStr">
        <is>
          <t>SO-26049</t>
        </is>
      </c>
      <c r="D159" t="inlineStr">
        <is>
          <t>Vantrey Pantry</t>
        </is>
      </c>
      <c r="E159" t="inlineStr">
        <is>
          <t>Grocer</t>
        </is>
      </c>
      <c r="F159" t="inlineStr">
        <is>
          <t>West</t>
        </is>
      </c>
      <c r="G159" t="inlineStr">
        <is>
          <t>Lena K.</t>
        </is>
      </c>
      <c r="H159" t="inlineStr">
        <is>
          <t>Sourdough loaf x10</t>
        </is>
      </c>
      <c r="I159" t="inlineStr">
        <is>
          <t>Bakery</t>
        </is>
      </c>
      <c r="J159" t="n">
        <v>18</v>
      </c>
      <c r="K159" s="26" t="n">
        <v>52</v>
      </c>
      <c r="L159" s="26">
        <f>J159*K159</f>
        <v>936</v>
      </c>
      <c r="M159" s="26" t="n">
        <v>31.57</v>
      </c>
      <c r="N159" s="26">
        <f>J159*M159</f>
        <v>568.26</v>
      </c>
      <c r="O159" s="26">
        <f>L159-N159</f>
        <v>367.74</v>
      </c>
      <c r="P159">
        <f>IF(AND(OR(Dashboard!$C$5="All",F159=Dashboard!$C$5),OR(Dashboard!$G$5="All",I159=Dashboard!$G$5),OR(Dashboard!$K$5="All",G159=Dashboard!$K$5)),1,0)</f>
        <v>1</v>
      </c>
      <c r="Q159">
        <f>IF(P159=1,IF(COUNTIFS($C$2:C159,C159,$P$2:P159,1)=1,1,0),0)</f>
        <v>0</v>
      </c>
    </row>
    <row r="160">
      <c r="A160" s="24" t="n">
        <v>45878</v>
      </c>
      <c r="B160" s="25" t="n">
        <v>45870</v>
      </c>
      <c r="C160" t="inlineStr">
        <is>
          <t>SO-26049</t>
        </is>
      </c>
      <c r="D160" t="inlineStr">
        <is>
          <t>Vantrey Pantry</t>
        </is>
      </c>
      <c r="E160" t="inlineStr">
        <is>
          <t>Grocer</t>
        </is>
      </c>
      <c r="F160" t="inlineStr">
        <is>
          <t>West</t>
        </is>
      </c>
      <c r="G160" t="inlineStr">
        <is>
          <t>Lena K.</t>
        </is>
      </c>
      <c r="H160" t="inlineStr">
        <is>
          <t>Frozen berries 2kg</t>
        </is>
      </c>
      <c r="I160" t="inlineStr">
        <is>
          <t>Frozen</t>
        </is>
      </c>
      <c r="J160" t="n">
        <v>9</v>
      </c>
      <c r="K160" s="26" t="n">
        <v>19.8</v>
      </c>
      <c r="L160" s="26">
        <f>J160*K160</f>
        <v>178.2</v>
      </c>
      <c r="M160" s="26" t="n">
        <v>14.27</v>
      </c>
      <c r="N160" s="26">
        <f>J160*M160</f>
        <v>128.43</v>
      </c>
      <c r="O160" s="26">
        <f>L160-N160</f>
        <v>49.77</v>
      </c>
      <c r="P160">
        <f>IF(AND(OR(Dashboard!$C$5="All",F160=Dashboard!$C$5),OR(Dashboard!$G$5="All",I160=Dashboard!$G$5),OR(Dashboard!$K$5="All",G160=Dashboard!$K$5)),1,0)</f>
        <v>1</v>
      </c>
      <c r="Q160">
        <f>IF(P160=1,IF(COUNTIFS($C$2:C160,C160,$P$2:P160,1)=1,1,0),0)</f>
        <v>0</v>
      </c>
    </row>
    <row r="161">
      <c r="A161" s="24" t="n">
        <v>45878</v>
      </c>
      <c r="B161" s="25" t="n">
        <v>45870</v>
      </c>
      <c r="C161" t="inlineStr">
        <is>
          <t>SO-26051</t>
        </is>
      </c>
      <c r="D161" t="inlineStr">
        <is>
          <t>Vantrey Pantry</t>
        </is>
      </c>
      <c r="E161" t="inlineStr">
        <is>
          <t>Grocer</t>
        </is>
      </c>
      <c r="F161" t="inlineStr">
        <is>
          <t>West</t>
        </is>
      </c>
      <c r="G161" t="inlineStr">
        <is>
          <t>Lena K.</t>
        </is>
      </c>
      <c r="H161" t="inlineStr">
        <is>
          <t>Chickpeas 2kg</t>
        </is>
      </c>
      <c r="I161" t="inlineStr">
        <is>
          <t>Dry goods</t>
        </is>
      </c>
      <c r="J161" t="n">
        <v>30</v>
      </c>
      <c r="K161" s="26" t="n">
        <v>9.199999999999999</v>
      </c>
      <c r="L161" s="26">
        <f>J161*K161</f>
        <v>276</v>
      </c>
      <c r="M161" s="26" t="n">
        <v>6.53</v>
      </c>
      <c r="N161" s="26">
        <f>J161*M161</f>
        <v>195.9</v>
      </c>
      <c r="O161" s="26">
        <f>L161-N161</f>
        <v>80.1</v>
      </c>
      <c r="P161">
        <f>IF(AND(OR(Dashboard!$C$5="All",F161=Dashboard!$C$5),OR(Dashboard!$G$5="All",I161=Dashboard!$G$5),OR(Dashboard!$K$5="All",G161=Dashboard!$K$5)),1,0)</f>
        <v>1</v>
      </c>
      <c r="Q161">
        <f>IF(P161=1,IF(COUNTIFS($C$2:C161,C161,$P$2:P161,1)=1,1,0),0)</f>
        <v>1</v>
      </c>
    </row>
    <row r="162">
      <c r="A162" s="24" t="n">
        <v>45878</v>
      </c>
      <c r="B162" s="25" t="n">
        <v>45870</v>
      </c>
      <c r="C162" t="inlineStr">
        <is>
          <t>SO-26051</t>
        </is>
      </c>
      <c r="D162" t="inlineStr">
        <is>
          <t>Vantrey Pantry</t>
        </is>
      </c>
      <c r="E162" t="inlineStr">
        <is>
          <t>Grocer</t>
        </is>
      </c>
      <c r="F162" t="inlineStr">
        <is>
          <t>West</t>
        </is>
      </c>
      <c r="G162" t="inlineStr">
        <is>
          <t>Lena K.</t>
        </is>
      </c>
      <c r="H162" t="inlineStr">
        <is>
          <t>Sparkling water 24pk</t>
        </is>
      </c>
      <c r="I162" t="inlineStr">
        <is>
          <t>Beverages</t>
        </is>
      </c>
      <c r="J162" t="n">
        <v>16</v>
      </c>
      <c r="K162" s="26" t="n">
        <v>21.6</v>
      </c>
      <c r="L162" s="26">
        <f>J162*K162</f>
        <v>345.6</v>
      </c>
      <c r="M162" s="26" t="n">
        <v>13.56</v>
      </c>
      <c r="N162" s="26">
        <f>J162*M162</f>
        <v>216.96</v>
      </c>
      <c r="O162" s="26">
        <f>L162-N162</f>
        <v>128.64</v>
      </c>
      <c r="P162">
        <f>IF(AND(OR(Dashboard!$C$5="All",F162=Dashboard!$C$5),OR(Dashboard!$G$5="All",I162=Dashboard!$G$5),OR(Dashboard!$K$5="All",G162=Dashboard!$K$5)),1,0)</f>
        <v>1</v>
      </c>
      <c r="Q162">
        <f>IF(P162=1,IF(COUNTIFS($C$2:C162,C162,$P$2:P162,1)=1,1,0),0)</f>
        <v>0</v>
      </c>
    </row>
    <row r="163">
      <c r="A163" s="24" t="n">
        <v>45878</v>
      </c>
      <c r="B163" s="25" t="n">
        <v>45870</v>
      </c>
      <c r="C163" t="inlineStr">
        <is>
          <t>SO-26051</t>
        </is>
      </c>
      <c r="D163" t="inlineStr">
        <is>
          <t>Vantrey Pantry</t>
        </is>
      </c>
      <c r="E163" t="inlineStr">
        <is>
          <t>Grocer</t>
        </is>
      </c>
      <c r="F163" t="inlineStr">
        <is>
          <t>West</t>
        </is>
      </c>
      <c r="G163" t="inlineStr">
        <is>
          <t>Lena K.</t>
        </is>
      </c>
      <c r="H163" t="inlineStr">
        <is>
          <t>Gelato 5L</t>
        </is>
      </c>
      <c r="I163" t="inlineStr">
        <is>
          <t>Frozen</t>
        </is>
      </c>
      <c r="J163" t="n">
        <v>30</v>
      </c>
      <c r="K163" s="26" t="n">
        <v>46.5</v>
      </c>
      <c r="L163" s="26">
        <f>J163*K163</f>
        <v>1395</v>
      </c>
      <c r="M163" s="26" t="n">
        <v>34.67</v>
      </c>
      <c r="N163" s="26">
        <f>J163*M163</f>
        <v>1040.1</v>
      </c>
      <c r="O163" s="26">
        <f>L163-N163</f>
        <v>354.9</v>
      </c>
      <c r="P163">
        <f>IF(AND(OR(Dashboard!$C$5="All",F163=Dashboard!$C$5),OR(Dashboard!$G$5="All",I163=Dashboard!$G$5),OR(Dashboard!$K$5="All",G163=Dashboard!$K$5)),1,0)</f>
        <v>1</v>
      </c>
      <c r="Q163">
        <f>IF(P163=1,IF(COUNTIFS($C$2:C163,C163,$P$2:P163,1)=1,1,0),0)</f>
        <v>0</v>
      </c>
    </row>
    <row r="164">
      <c r="A164" s="24" t="n">
        <v>45878</v>
      </c>
      <c r="B164" s="25" t="n">
        <v>45870</v>
      </c>
      <c r="C164" t="inlineStr">
        <is>
          <t>SO-26054</t>
        </is>
      </c>
      <c r="D164" t="inlineStr">
        <is>
          <t>Wollomby Bistro</t>
        </is>
      </c>
      <c r="E164" t="inlineStr">
        <is>
          <t>Restaurant</t>
        </is>
      </c>
      <c r="F164" t="inlineStr">
        <is>
          <t>Regional</t>
        </is>
      </c>
      <c r="G164" t="inlineStr">
        <is>
          <t>Sam O.</t>
        </is>
      </c>
      <c r="H164" t="inlineStr">
        <is>
          <t>Unsalted butter 5kg</t>
        </is>
      </c>
      <c r="I164" t="inlineStr">
        <is>
          <t>Dairy &amp; eggs</t>
        </is>
      </c>
      <c r="J164" t="n">
        <v>2</v>
      </c>
      <c r="K164" s="26" t="n">
        <v>58</v>
      </c>
      <c r="L164" s="26">
        <f>J164*K164</f>
        <v>116</v>
      </c>
      <c r="M164" s="26" t="n">
        <v>44.68</v>
      </c>
      <c r="N164" s="26">
        <f>J164*M164</f>
        <v>89.36</v>
      </c>
      <c r="O164" s="26">
        <f>L164-N164</f>
        <v>26.64</v>
      </c>
      <c r="P164">
        <f>IF(AND(OR(Dashboard!$C$5="All",F164=Dashboard!$C$5),OR(Dashboard!$G$5="All",I164=Dashboard!$G$5),OR(Dashboard!$K$5="All",G164=Dashboard!$K$5)),1,0)</f>
        <v>1</v>
      </c>
      <c r="Q164">
        <f>IF(P164=1,IF(COUNTIFS($C$2:C164,C164,$P$2:P164,1)=1,1,0),0)</f>
        <v>1</v>
      </c>
    </row>
    <row r="165">
      <c r="A165" s="24" t="n">
        <v>45878</v>
      </c>
      <c r="B165" s="25" t="n">
        <v>45870</v>
      </c>
      <c r="C165" t="inlineStr">
        <is>
          <t>SO-26054</t>
        </is>
      </c>
      <c r="D165" t="inlineStr">
        <is>
          <t>Wollomby Bistro</t>
        </is>
      </c>
      <c r="E165" t="inlineStr">
        <is>
          <t>Restaurant</t>
        </is>
      </c>
      <c r="F165" t="inlineStr">
        <is>
          <t>Regional</t>
        </is>
      </c>
      <c r="G165" t="inlineStr">
        <is>
          <t>Sam O.</t>
        </is>
      </c>
      <c r="H165" t="inlineStr">
        <is>
          <t>Olive oil 4L</t>
        </is>
      </c>
      <c r="I165" t="inlineStr">
        <is>
          <t>Dry goods</t>
        </is>
      </c>
      <c r="J165" t="n">
        <v>9</v>
      </c>
      <c r="K165" s="26" t="n">
        <v>38.9</v>
      </c>
      <c r="L165" s="26">
        <f>J165*K165</f>
        <v>350.1</v>
      </c>
      <c r="M165" s="26" t="n">
        <v>26.93</v>
      </c>
      <c r="N165" s="26">
        <f>J165*M165</f>
        <v>242.37</v>
      </c>
      <c r="O165" s="26">
        <f>L165-N165</f>
        <v>107.73</v>
      </c>
      <c r="P165">
        <f>IF(AND(OR(Dashboard!$C$5="All",F165=Dashboard!$C$5),OR(Dashboard!$G$5="All",I165=Dashboard!$G$5),OR(Dashboard!$K$5="All",G165=Dashboard!$K$5)),1,0)</f>
        <v>1</v>
      </c>
      <c r="Q165">
        <f>IF(P165=1,IF(COUNTIFS($C$2:C165,C165,$P$2:P165,1)=1,1,0),0)</f>
        <v>0</v>
      </c>
    </row>
    <row r="166">
      <c r="A166" s="24" t="n">
        <v>45878</v>
      </c>
      <c r="B166" s="25" t="n">
        <v>45870</v>
      </c>
      <c r="C166" t="inlineStr">
        <is>
          <t>SO-26054</t>
        </is>
      </c>
      <c r="D166" t="inlineStr">
        <is>
          <t>Wollomby Bistro</t>
        </is>
      </c>
      <c r="E166" t="inlineStr">
        <is>
          <t>Restaurant</t>
        </is>
      </c>
      <c r="F166" t="inlineStr">
        <is>
          <t>Regional</t>
        </is>
      </c>
      <c r="G166" t="inlineStr">
        <is>
          <t>Sam O.</t>
        </is>
      </c>
      <c r="H166" t="inlineStr">
        <is>
          <t>Gelato 5L</t>
        </is>
      </c>
      <c r="I166" t="inlineStr">
        <is>
          <t>Frozen</t>
        </is>
      </c>
      <c r="J166" t="n">
        <v>4</v>
      </c>
      <c r="K166" s="26" t="n">
        <v>46.5</v>
      </c>
      <c r="L166" s="26">
        <f>J166*K166</f>
        <v>186</v>
      </c>
      <c r="M166" s="26" t="n">
        <v>34.02</v>
      </c>
      <c r="N166" s="26">
        <f>J166*M166</f>
        <v>136.08</v>
      </c>
      <c r="O166" s="26">
        <f>L166-N166</f>
        <v>49.92</v>
      </c>
      <c r="P166">
        <f>IF(AND(OR(Dashboard!$C$5="All",F166=Dashboard!$C$5),OR(Dashboard!$G$5="All",I166=Dashboard!$G$5),OR(Dashboard!$K$5="All",G166=Dashboard!$K$5)),1,0)</f>
        <v>1</v>
      </c>
      <c r="Q166">
        <f>IF(P166=1,IF(COUNTIFS($C$2:C166,C166,$P$2:P166,1)=1,1,0),0)</f>
        <v>0</v>
      </c>
    </row>
    <row r="167">
      <c r="A167" s="24" t="n">
        <v>45878</v>
      </c>
      <c r="B167" s="25" t="n">
        <v>45870</v>
      </c>
      <c r="C167" t="inlineStr">
        <is>
          <t>SO-26054</t>
        </is>
      </c>
      <c r="D167" t="inlineStr">
        <is>
          <t>Wollomby Bistro</t>
        </is>
      </c>
      <c r="E167" t="inlineStr">
        <is>
          <t>Restaurant</t>
        </is>
      </c>
      <c r="F167" t="inlineStr">
        <is>
          <t>Regional</t>
        </is>
      </c>
      <c r="G167" t="inlineStr">
        <is>
          <t>Sam O.</t>
        </is>
      </c>
      <c r="H167" t="inlineStr">
        <is>
          <t>Coffee beans 1kg</t>
        </is>
      </c>
      <c r="I167" t="inlineStr">
        <is>
          <t>Beverages</t>
        </is>
      </c>
      <c r="J167" t="n">
        <v>12</v>
      </c>
      <c r="K167" s="26" t="n">
        <v>31.5</v>
      </c>
      <c r="L167" s="26">
        <f>J167*K167</f>
        <v>378</v>
      </c>
      <c r="M167" s="26" t="n">
        <v>19.38</v>
      </c>
      <c r="N167" s="26">
        <f>J167*M167</f>
        <v>232.56</v>
      </c>
      <c r="O167" s="26">
        <f>L167-N167</f>
        <v>145.44</v>
      </c>
      <c r="P167">
        <f>IF(AND(OR(Dashboard!$C$5="All",F167=Dashboard!$C$5),OR(Dashboard!$G$5="All",I167=Dashboard!$G$5),OR(Dashboard!$K$5="All",G167=Dashboard!$K$5)),1,0)</f>
        <v>1</v>
      </c>
      <c r="Q167">
        <f>IF(P167=1,IF(COUNTIFS($C$2:C167,C167,$P$2:P167,1)=1,1,0),0)</f>
        <v>0</v>
      </c>
    </row>
    <row r="168">
      <c r="A168" s="24" t="n">
        <v>45879</v>
      </c>
      <c r="B168" s="25" t="n">
        <v>45870</v>
      </c>
      <c r="C168" t="inlineStr">
        <is>
          <t>SO-26082</t>
        </is>
      </c>
      <c r="D168" t="inlineStr">
        <is>
          <t>Gorrowin Dining Room</t>
        </is>
      </c>
      <c r="E168" t="inlineStr">
        <is>
          <t>Restaurant</t>
        </is>
      </c>
      <c r="F168" t="inlineStr">
        <is>
          <t>West</t>
        </is>
      </c>
      <c r="G168" t="inlineStr">
        <is>
          <t>Lena K.</t>
        </is>
      </c>
      <c r="H168" t="inlineStr">
        <is>
          <t>Barista milk 1L x12</t>
        </is>
      </c>
      <c r="I168" t="inlineStr">
        <is>
          <t>Dairy &amp; eggs</t>
        </is>
      </c>
      <c r="J168" t="n">
        <v>11</v>
      </c>
      <c r="K168" s="26" t="n">
        <v>26.4</v>
      </c>
      <c r="L168" s="26">
        <f>J168*K168</f>
        <v>290.4</v>
      </c>
      <c r="M168" s="26" t="n">
        <v>20.46</v>
      </c>
      <c r="N168" s="26">
        <f>J168*M168</f>
        <v>225.06</v>
      </c>
      <c r="O168" s="26">
        <f>L168-N168</f>
        <v>65.34</v>
      </c>
      <c r="P168">
        <f>IF(AND(OR(Dashboard!$C$5="All",F168=Dashboard!$C$5),OR(Dashboard!$G$5="All",I168=Dashboard!$G$5),OR(Dashboard!$K$5="All",G168=Dashboard!$K$5)),1,0)</f>
        <v>1</v>
      </c>
      <c r="Q168">
        <f>IF(P168=1,IF(COUNTIFS($C$2:C168,C168,$P$2:P168,1)=1,1,0),0)</f>
        <v>1</v>
      </c>
    </row>
    <row r="169">
      <c r="A169" s="24" t="n">
        <v>45879</v>
      </c>
      <c r="B169" s="25" t="n">
        <v>45870</v>
      </c>
      <c r="C169" t="inlineStr">
        <is>
          <t>SO-26082</t>
        </is>
      </c>
      <c r="D169" t="inlineStr">
        <is>
          <t>Gorrowin Dining Room</t>
        </is>
      </c>
      <c r="E169" t="inlineStr">
        <is>
          <t>Restaurant</t>
        </is>
      </c>
      <c r="F169" t="inlineStr">
        <is>
          <t>West</t>
        </is>
      </c>
      <c r="G169" t="inlineStr">
        <is>
          <t>Lena K.</t>
        </is>
      </c>
      <c r="H169" t="inlineStr">
        <is>
          <t>Gelato 5L</t>
        </is>
      </c>
      <c r="I169" t="inlineStr">
        <is>
          <t>Frozen</t>
        </is>
      </c>
      <c r="J169" t="n">
        <v>4</v>
      </c>
      <c r="K169" s="26" t="n">
        <v>46.5</v>
      </c>
      <c r="L169" s="26">
        <f>J169*K169</f>
        <v>186</v>
      </c>
      <c r="M169" s="26" t="n">
        <v>33.38</v>
      </c>
      <c r="N169" s="26">
        <f>J169*M169</f>
        <v>133.52</v>
      </c>
      <c r="O169" s="26">
        <f>L169-N169</f>
        <v>52.48</v>
      </c>
      <c r="P169">
        <f>IF(AND(OR(Dashboard!$C$5="All",F169=Dashboard!$C$5),OR(Dashboard!$G$5="All",I169=Dashboard!$G$5),OR(Dashboard!$K$5="All",G169=Dashboard!$K$5)),1,0)</f>
        <v>1</v>
      </c>
      <c r="Q169">
        <f>IF(P169=1,IF(COUNTIFS($C$2:C169,C169,$P$2:P169,1)=1,1,0),0)</f>
        <v>0</v>
      </c>
    </row>
    <row r="170">
      <c r="A170" s="24" t="n">
        <v>45879</v>
      </c>
      <c r="B170" s="25" t="n">
        <v>45870</v>
      </c>
      <c r="C170" t="inlineStr">
        <is>
          <t>SO-26082</t>
        </is>
      </c>
      <c r="D170" t="inlineStr">
        <is>
          <t>Gorrowin Dining Room</t>
        </is>
      </c>
      <c r="E170" t="inlineStr">
        <is>
          <t>Restaurant</t>
        </is>
      </c>
      <c r="F170" t="inlineStr">
        <is>
          <t>West</t>
        </is>
      </c>
      <c r="G170" t="inlineStr">
        <is>
          <t>Lena K.</t>
        </is>
      </c>
      <c r="H170" t="inlineStr">
        <is>
          <t>Bagels x36</t>
        </is>
      </c>
      <c r="I170" t="inlineStr">
        <is>
          <t>Bakery</t>
        </is>
      </c>
      <c r="J170" t="n">
        <v>5</v>
      </c>
      <c r="K170" s="26" t="n">
        <v>38.5</v>
      </c>
      <c r="L170" s="26">
        <f>J170*K170</f>
        <v>192.5</v>
      </c>
      <c r="M170" s="26" t="n">
        <v>22.01</v>
      </c>
      <c r="N170" s="26">
        <f>J170*M170</f>
        <v>110.05</v>
      </c>
      <c r="O170" s="26">
        <f>L170-N170</f>
        <v>82.45</v>
      </c>
      <c r="P170">
        <f>IF(AND(OR(Dashboard!$C$5="All",F170=Dashboard!$C$5),OR(Dashboard!$G$5="All",I170=Dashboard!$G$5),OR(Dashboard!$K$5="All",G170=Dashboard!$K$5)),1,0)</f>
        <v>1</v>
      </c>
      <c r="Q170">
        <f>IF(P170=1,IF(COUNTIFS($C$2:C170,C170,$P$2:P170,1)=1,1,0),0)</f>
        <v>0</v>
      </c>
    </row>
    <row r="171">
      <c r="A171" s="24" t="n">
        <v>45880</v>
      </c>
      <c r="B171" s="25" t="n">
        <v>45870</v>
      </c>
      <c r="C171" t="inlineStr">
        <is>
          <t>SO-26046</t>
        </is>
      </c>
      <c r="D171" t="inlineStr">
        <is>
          <t>Ebberly Café</t>
        </is>
      </c>
      <c r="E171" t="inlineStr">
        <is>
          <t>Café</t>
        </is>
      </c>
      <c r="F171" t="inlineStr">
        <is>
          <t>North</t>
        </is>
      </c>
      <c r="G171" t="inlineStr">
        <is>
          <t>Priya N.</t>
        </is>
      </c>
      <c r="H171" t="inlineStr">
        <is>
          <t>Free-range eggs 15dz</t>
        </is>
      </c>
      <c r="I171" t="inlineStr">
        <is>
          <t>Dairy &amp; eggs</t>
        </is>
      </c>
      <c r="J171" t="n">
        <v>11</v>
      </c>
      <c r="K171" s="26" t="n">
        <v>84</v>
      </c>
      <c r="L171" s="26">
        <f>J171*K171</f>
        <v>924</v>
      </c>
      <c r="M171" s="26" t="n">
        <v>61.54</v>
      </c>
      <c r="N171" s="26">
        <f>J171*M171</f>
        <v>676.94</v>
      </c>
      <c r="O171" s="26">
        <f>L171-N171</f>
        <v>247.06</v>
      </c>
      <c r="P171">
        <f>IF(AND(OR(Dashboard!$C$5="All",F171=Dashboard!$C$5),OR(Dashboard!$G$5="All",I171=Dashboard!$G$5),OR(Dashboard!$K$5="All",G171=Dashboard!$K$5)),1,0)</f>
        <v>1</v>
      </c>
      <c r="Q171">
        <f>IF(P171=1,IF(COUNTIFS($C$2:C171,C171,$P$2:P171,1)=1,1,0),0)</f>
        <v>1</v>
      </c>
    </row>
    <row r="172">
      <c r="A172" s="24" t="n">
        <v>45880</v>
      </c>
      <c r="B172" s="25" t="n">
        <v>45870</v>
      </c>
      <c r="C172" t="inlineStr">
        <is>
          <t>SO-26046</t>
        </is>
      </c>
      <c r="D172" t="inlineStr">
        <is>
          <t>Ebberly Café</t>
        </is>
      </c>
      <c r="E172" t="inlineStr">
        <is>
          <t>Café</t>
        </is>
      </c>
      <c r="F172" t="inlineStr">
        <is>
          <t>North</t>
        </is>
      </c>
      <c r="G172" t="inlineStr">
        <is>
          <t>Priya N.</t>
        </is>
      </c>
      <c r="H172" t="inlineStr">
        <is>
          <t>Chips 2.5kg x4</t>
        </is>
      </c>
      <c r="I172" t="inlineStr">
        <is>
          <t>Frozen</t>
        </is>
      </c>
      <c r="J172" t="n">
        <v>7</v>
      </c>
      <c r="K172" s="26" t="n">
        <v>29.6</v>
      </c>
      <c r="L172" s="26">
        <f>J172*K172</f>
        <v>207.2</v>
      </c>
      <c r="M172" s="26" t="n">
        <v>21.58</v>
      </c>
      <c r="N172" s="26">
        <f>J172*M172</f>
        <v>151.06</v>
      </c>
      <c r="O172" s="26">
        <f>L172-N172</f>
        <v>56.14</v>
      </c>
      <c r="P172">
        <f>IF(AND(OR(Dashboard!$C$5="All",F172=Dashboard!$C$5),OR(Dashboard!$G$5="All",I172=Dashboard!$G$5),OR(Dashboard!$K$5="All",G172=Dashboard!$K$5)),1,0)</f>
        <v>1</v>
      </c>
      <c r="Q172">
        <f>IF(P172=1,IF(COUNTIFS($C$2:C172,C172,$P$2:P172,1)=1,1,0),0)</f>
        <v>0</v>
      </c>
    </row>
    <row r="173">
      <c r="A173" s="24" t="n">
        <v>45880</v>
      </c>
      <c r="B173" s="25" t="n">
        <v>45870</v>
      </c>
      <c r="C173" t="inlineStr">
        <is>
          <t>SO-26067</t>
        </is>
      </c>
      <c r="D173" t="inlineStr">
        <is>
          <t>Orrinby Bistro</t>
        </is>
      </c>
      <c r="E173" t="inlineStr">
        <is>
          <t>Restaurant</t>
        </is>
      </c>
      <c r="F173" t="inlineStr">
        <is>
          <t>South</t>
        </is>
      </c>
      <c r="G173" t="inlineStr">
        <is>
          <t>Tom W.</t>
        </is>
      </c>
      <c r="H173" t="inlineStr">
        <is>
          <t>Gelato 5L</t>
        </is>
      </c>
      <c r="I173" t="inlineStr">
        <is>
          <t>Frozen</t>
        </is>
      </c>
      <c r="J173" t="n">
        <v>2</v>
      </c>
      <c r="K173" s="26" t="n">
        <v>46.5</v>
      </c>
      <c r="L173" s="26">
        <f>J173*K173</f>
        <v>93</v>
      </c>
      <c r="M173" s="26" t="n">
        <v>33.2</v>
      </c>
      <c r="N173" s="26">
        <f>J173*M173</f>
        <v>66.4</v>
      </c>
      <c r="O173" s="26">
        <f>L173-N173</f>
        <v>26.6</v>
      </c>
      <c r="P173">
        <f>IF(AND(OR(Dashboard!$C$5="All",F173=Dashboard!$C$5),OR(Dashboard!$G$5="All",I173=Dashboard!$G$5),OR(Dashboard!$K$5="All",G173=Dashboard!$K$5)),1,0)</f>
        <v>1</v>
      </c>
      <c r="Q173">
        <f>IF(P173=1,IF(COUNTIFS($C$2:C173,C173,$P$2:P173,1)=1,1,0),0)</f>
        <v>1</v>
      </c>
    </row>
    <row r="174">
      <c r="A174" s="24" t="n">
        <v>45880</v>
      </c>
      <c r="B174" s="25" t="n">
        <v>45870</v>
      </c>
      <c r="C174" t="inlineStr">
        <is>
          <t>SO-26067</t>
        </is>
      </c>
      <c r="D174" t="inlineStr">
        <is>
          <t>Orrinby Bistro</t>
        </is>
      </c>
      <c r="E174" t="inlineStr">
        <is>
          <t>Restaurant</t>
        </is>
      </c>
      <c r="F174" t="inlineStr">
        <is>
          <t>South</t>
        </is>
      </c>
      <c r="G174" t="inlineStr">
        <is>
          <t>Tom W.</t>
        </is>
      </c>
      <c r="H174" t="inlineStr">
        <is>
          <t>Canned tomatoes 2.5kg</t>
        </is>
      </c>
      <c r="I174" t="inlineStr">
        <is>
          <t>Dry goods</t>
        </is>
      </c>
      <c r="J174" t="n">
        <v>5</v>
      </c>
      <c r="K174" s="26" t="n">
        <v>7.95</v>
      </c>
      <c r="L174" s="26">
        <f>J174*K174</f>
        <v>39.75</v>
      </c>
      <c r="M174" s="26" t="n">
        <v>5.67</v>
      </c>
      <c r="N174" s="26">
        <f>J174*M174</f>
        <v>28.35</v>
      </c>
      <c r="O174" s="26">
        <f>L174-N174</f>
        <v>11.4</v>
      </c>
      <c r="P174">
        <f>IF(AND(OR(Dashboard!$C$5="All",F174=Dashboard!$C$5),OR(Dashboard!$G$5="All",I174=Dashboard!$G$5),OR(Dashboard!$K$5="All",G174=Dashboard!$K$5)),1,0)</f>
        <v>1</v>
      </c>
      <c r="Q174">
        <f>IF(P174=1,IF(COUNTIFS($C$2:C174,C174,$P$2:P174,1)=1,1,0),0)</f>
        <v>0</v>
      </c>
    </row>
    <row r="175">
      <c r="A175" s="24" t="n">
        <v>45880</v>
      </c>
      <c r="B175" s="25" t="n">
        <v>45870</v>
      </c>
      <c r="C175" t="inlineStr">
        <is>
          <t>SO-26068</t>
        </is>
      </c>
      <c r="D175" t="inlineStr">
        <is>
          <t>Velloc Dining Room</t>
        </is>
      </c>
      <c r="E175" t="inlineStr">
        <is>
          <t>Restaurant</t>
        </is>
      </c>
      <c r="F175" t="inlineStr">
        <is>
          <t>East</t>
        </is>
      </c>
      <c r="G175" t="inlineStr">
        <is>
          <t>Priya N.</t>
        </is>
      </c>
      <c r="H175" t="inlineStr">
        <is>
          <t>Arborio rice 5kg</t>
        </is>
      </c>
      <c r="I175" t="inlineStr">
        <is>
          <t>Dry goods</t>
        </is>
      </c>
      <c r="J175" t="n">
        <v>8</v>
      </c>
      <c r="K175" s="26" t="n">
        <v>21.3</v>
      </c>
      <c r="L175" s="26">
        <f>J175*K175</f>
        <v>170.4</v>
      </c>
      <c r="M175" s="26" t="n">
        <v>15.05</v>
      </c>
      <c r="N175" s="26">
        <f>J175*M175</f>
        <v>120.4</v>
      </c>
      <c r="O175" s="26">
        <f>L175-N175</f>
        <v>50</v>
      </c>
      <c r="P175">
        <f>IF(AND(OR(Dashboard!$C$5="All",F175=Dashboard!$C$5),OR(Dashboard!$G$5="All",I175=Dashboard!$G$5),OR(Dashboard!$K$5="All",G175=Dashboard!$K$5)),1,0)</f>
        <v>1</v>
      </c>
      <c r="Q175">
        <f>IF(P175=1,IF(COUNTIFS($C$2:C175,C175,$P$2:P175,1)=1,1,0),0)</f>
        <v>1</v>
      </c>
    </row>
    <row r="176">
      <c r="A176" s="24" t="n">
        <v>45880</v>
      </c>
      <c r="B176" s="25" t="n">
        <v>45870</v>
      </c>
      <c r="C176" t="inlineStr">
        <is>
          <t>SO-26068</t>
        </is>
      </c>
      <c r="D176" t="inlineStr">
        <is>
          <t>Velloc Dining Room</t>
        </is>
      </c>
      <c r="E176" t="inlineStr">
        <is>
          <t>Restaurant</t>
        </is>
      </c>
      <c r="F176" t="inlineStr">
        <is>
          <t>East</t>
        </is>
      </c>
      <c r="G176" t="inlineStr">
        <is>
          <t>Priya N.</t>
        </is>
      </c>
      <c r="H176" t="inlineStr">
        <is>
          <t>Barista milk 1L x12</t>
        </is>
      </c>
      <c r="I176" t="inlineStr">
        <is>
          <t>Dairy &amp; eggs</t>
        </is>
      </c>
      <c r="J176" t="n">
        <v>9</v>
      </c>
      <c r="K176" s="26" t="n">
        <v>26.4</v>
      </c>
      <c r="L176" s="26">
        <f>J176*K176</f>
        <v>237.6</v>
      </c>
      <c r="M176" s="26" t="n">
        <v>20.24</v>
      </c>
      <c r="N176" s="26">
        <f>J176*M176</f>
        <v>182.16</v>
      </c>
      <c r="O176" s="26">
        <f>L176-N176</f>
        <v>55.44</v>
      </c>
      <c r="P176">
        <f>IF(AND(OR(Dashboard!$C$5="All",F176=Dashboard!$C$5),OR(Dashboard!$G$5="All",I176=Dashboard!$G$5),OR(Dashboard!$K$5="All",G176=Dashboard!$K$5)),1,0)</f>
        <v>1</v>
      </c>
      <c r="Q176">
        <f>IF(P176=1,IF(COUNTIFS($C$2:C176,C176,$P$2:P176,1)=1,1,0),0)</f>
        <v>0</v>
      </c>
    </row>
    <row r="177">
      <c r="A177" s="24" t="n">
        <v>45880</v>
      </c>
      <c r="B177" s="25" t="n">
        <v>45870</v>
      </c>
      <c r="C177" t="inlineStr">
        <is>
          <t>SO-26068</t>
        </is>
      </c>
      <c r="D177" t="inlineStr">
        <is>
          <t>Velloc Dining Room</t>
        </is>
      </c>
      <c r="E177" t="inlineStr">
        <is>
          <t>Restaurant</t>
        </is>
      </c>
      <c r="F177" t="inlineStr">
        <is>
          <t>East</t>
        </is>
      </c>
      <c r="G177" t="inlineStr">
        <is>
          <t>Priya N.</t>
        </is>
      </c>
      <c r="H177" t="inlineStr">
        <is>
          <t>Orange juice 2L x6</t>
        </is>
      </c>
      <c r="I177" t="inlineStr">
        <is>
          <t>Beverages</t>
        </is>
      </c>
      <c r="J177" t="n">
        <v>9</v>
      </c>
      <c r="K177" s="26" t="n">
        <v>27</v>
      </c>
      <c r="L177" s="26">
        <f>J177*K177</f>
        <v>243</v>
      </c>
      <c r="M177" s="26" t="n">
        <v>16.64</v>
      </c>
      <c r="N177" s="26">
        <f>J177*M177</f>
        <v>149.76</v>
      </c>
      <c r="O177" s="26">
        <f>L177-N177</f>
        <v>93.24</v>
      </c>
      <c r="P177">
        <f>IF(AND(OR(Dashboard!$C$5="All",F177=Dashboard!$C$5),OR(Dashboard!$G$5="All",I177=Dashboard!$G$5),OR(Dashboard!$K$5="All",G177=Dashboard!$K$5)),1,0)</f>
        <v>1</v>
      </c>
      <c r="Q177">
        <f>IF(P177=1,IF(COUNTIFS($C$2:C177,C177,$P$2:P177,1)=1,1,0),0)</f>
        <v>0</v>
      </c>
    </row>
    <row r="178">
      <c r="A178" s="24" t="n">
        <v>45881</v>
      </c>
      <c r="B178" s="25" t="n">
        <v>45870</v>
      </c>
      <c r="C178" t="inlineStr">
        <is>
          <t>SO-26042</t>
        </is>
      </c>
      <c r="D178" t="inlineStr">
        <is>
          <t>Wollomby Bistro</t>
        </is>
      </c>
      <c r="E178" t="inlineStr">
        <is>
          <t>Restaurant</t>
        </is>
      </c>
      <c r="F178" t="inlineStr">
        <is>
          <t>Regional</t>
        </is>
      </c>
      <c r="G178" t="inlineStr">
        <is>
          <t>Sam O.</t>
        </is>
      </c>
      <c r="H178" t="inlineStr">
        <is>
          <t>Cheddar block 2kg</t>
        </is>
      </c>
      <c r="I178" t="inlineStr">
        <is>
          <t>Dairy &amp; eggs</t>
        </is>
      </c>
      <c r="J178" t="n">
        <v>6</v>
      </c>
      <c r="K178" s="26" t="n">
        <v>31.5</v>
      </c>
      <c r="L178" s="26">
        <f>J178*K178</f>
        <v>189</v>
      </c>
      <c r="M178" s="26" t="n">
        <v>23.28</v>
      </c>
      <c r="N178" s="26">
        <f>J178*M178</f>
        <v>139.68</v>
      </c>
      <c r="O178" s="26">
        <f>L178-N178</f>
        <v>49.32</v>
      </c>
      <c r="P178">
        <f>IF(AND(OR(Dashboard!$C$5="All",F178=Dashboard!$C$5),OR(Dashboard!$G$5="All",I178=Dashboard!$G$5),OR(Dashboard!$K$5="All",G178=Dashboard!$K$5)),1,0)</f>
        <v>1</v>
      </c>
      <c r="Q178">
        <f>IF(P178=1,IF(COUNTIFS($C$2:C178,C178,$P$2:P178,1)=1,1,0),0)</f>
        <v>1</v>
      </c>
    </row>
    <row r="179">
      <c r="A179" s="24" t="n">
        <v>45881</v>
      </c>
      <c r="B179" s="25" t="n">
        <v>45870</v>
      </c>
      <c r="C179" t="inlineStr">
        <is>
          <t>SO-26042</t>
        </is>
      </c>
      <c r="D179" t="inlineStr">
        <is>
          <t>Wollomby Bistro</t>
        </is>
      </c>
      <c r="E179" t="inlineStr">
        <is>
          <t>Restaurant</t>
        </is>
      </c>
      <c r="F179" t="inlineStr">
        <is>
          <t>Regional</t>
        </is>
      </c>
      <c r="G179" t="inlineStr">
        <is>
          <t>Sam O.</t>
        </is>
      </c>
      <c r="H179" t="inlineStr">
        <is>
          <t>Chai concentrate 1L x6</t>
        </is>
      </c>
      <c r="I179" t="inlineStr">
        <is>
          <t>Beverages</t>
        </is>
      </c>
      <c r="J179" t="n">
        <v>12</v>
      </c>
      <c r="K179" s="26" t="n">
        <v>42</v>
      </c>
      <c r="L179" s="26">
        <f>J179*K179</f>
        <v>504</v>
      </c>
      <c r="M179" s="26" t="n">
        <v>25.65</v>
      </c>
      <c r="N179" s="26">
        <f>J179*M179</f>
        <v>307.8</v>
      </c>
      <c r="O179" s="26">
        <f>L179-N179</f>
        <v>196.2</v>
      </c>
      <c r="P179">
        <f>IF(AND(OR(Dashboard!$C$5="All",F179=Dashboard!$C$5),OR(Dashboard!$G$5="All",I179=Dashboard!$G$5),OR(Dashboard!$K$5="All",G179=Dashboard!$K$5)),1,0)</f>
        <v>1</v>
      </c>
      <c r="Q179">
        <f>IF(P179=1,IF(COUNTIFS($C$2:C179,C179,$P$2:P179,1)=1,1,0),0)</f>
        <v>0</v>
      </c>
    </row>
    <row r="180">
      <c r="A180" s="24" t="n">
        <v>45881</v>
      </c>
      <c r="B180" s="25" t="n">
        <v>45870</v>
      </c>
      <c r="C180" t="inlineStr">
        <is>
          <t>SO-26042</t>
        </is>
      </c>
      <c r="D180" t="inlineStr">
        <is>
          <t>Wollomby Bistro</t>
        </is>
      </c>
      <c r="E180" t="inlineStr">
        <is>
          <t>Restaurant</t>
        </is>
      </c>
      <c r="F180" t="inlineStr">
        <is>
          <t>Regional</t>
        </is>
      </c>
      <c r="G180" t="inlineStr">
        <is>
          <t>Sam O.</t>
        </is>
      </c>
      <c r="H180" t="inlineStr">
        <is>
          <t>Brioche buns x24</t>
        </is>
      </c>
      <c r="I180" t="inlineStr">
        <is>
          <t>Bakery</t>
        </is>
      </c>
      <c r="J180" t="n">
        <v>14</v>
      </c>
      <c r="K180" s="26" t="n">
        <v>26.4</v>
      </c>
      <c r="L180" s="26">
        <f>J180*K180</f>
        <v>369.6</v>
      </c>
      <c r="M180" s="26" t="n">
        <v>14.99</v>
      </c>
      <c r="N180" s="26">
        <f>J180*M180</f>
        <v>209.86</v>
      </c>
      <c r="O180" s="26">
        <f>L180-N180</f>
        <v>159.74</v>
      </c>
      <c r="P180">
        <f>IF(AND(OR(Dashboard!$C$5="All",F180=Dashboard!$C$5),OR(Dashboard!$G$5="All",I180=Dashboard!$G$5),OR(Dashboard!$K$5="All",G180=Dashboard!$K$5)),1,0)</f>
        <v>1</v>
      </c>
      <c r="Q180">
        <f>IF(P180=1,IF(COUNTIFS($C$2:C180,C180,$P$2:P180,1)=1,1,0),0)</f>
        <v>0</v>
      </c>
    </row>
    <row r="181">
      <c r="A181" s="24" t="n">
        <v>45881</v>
      </c>
      <c r="B181" s="25" t="n">
        <v>45870</v>
      </c>
      <c r="C181" t="inlineStr">
        <is>
          <t>SO-26047</t>
        </is>
      </c>
      <c r="D181" t="inlineStr">
        <is>
          <t>Bellcourt Kitchen</t>
        </is>
      </c>
      <c r="E181" t="inlineStr">
        <is>
          <t>Restaurant</t>
        </is>
      </c>
      <c r="F181" t="inlineStr">
        <is>
          <t>East</t>
        </is>
      </c>
      <c r="G181" t="inlineStr">
        <is>
          <t>Priya N.</t>
        </is>
      </c>
      <c r="H181" t="inlineStr">
        <is>
          <t>Coffee beans 1kg</t>
        </is>
      </c>
      <c r="I181" t="inlineStr">
        <is>
          <t>Beverages</t>
        </is>
      </c>
      <c r="J181" t="n">
        <v>6</v>
      </c>
      <c r="K181" s="26" t="n">
        <v>31.5</v>
      </c>
      <c r="L181" s="26">
        <f>J181*K181</f>
        <v>189</v>
      </c>
      <c r="M181" s="26" t="n">
        <v>20.3</v>
      </c>
      <c r="N181" s="26">
        <f>J181*M181</f>
        <v>121.8</v>
      </c>
      <c r="O181" s="26">
        <f>L181-N181</f>
        <v>67.2</v>
      </c>
      <c r="P181">
        <f>IF(AND(OR(Dashboard!$C$5="All",F181=Dashboard!$C$5),OR(Dashboard!$G$5="All",I181=Dashboard!$G$5),OR(Dashboard!$K$5="All",G181=Dashboard!$K$5)),1,0)</f>
        <v>1</v>
      </c>
      <c r="Q181">
        <f>IF(P181=1,IF(COUNTIFS($C$2:C181,C181,$P$2:P181,1)=1,1,0),0)</f>
        <v>1</v>
      </c>
    </row>
    <row r="182">
      <c r="A182" s="24" t="n">
        <v>45881</v>
      </c>
      <c r="B182" s="25" t="n">
        <v>45870</v>
      </c>
      <c r="C182" t="inlineStr">
        <is>
          <t>SO-26047</t>
        </is>
      </c>
      <c r="D182" t="inlineStr">
        <is>
          <t>Bellcourt Kitchen</t>
        </is>
      </c>
      <c r="E182" t="inlineStr">
        <is>
          <t>Restaurant</t>
        </is>
      </c>
      <c r="F182" t="inlineStr">
        <is>
          <t>East</t>
        </is>
      </c>
      <c r="G182" t="inlineStr">
        <is>
          <t>Priya N.</t>
        </is>
      </c>
      <c r="H182" t="inlineStr">
        <is>
          <t>Rolled oats 5kg</t>
        </is>
      </c>
      <c r="I182" t="inlineStr">
        <is>
          <t>Dry goods</t>
        </is>
      </c>
      <c r="J182" t="n">
        <v>9</v>
      </c>
      <c r="K182" s="26" t="n">
        <v>14.75</v>
      </c>
      <c r="L182" s="26">
        <f>J182*K182</f>
        <v>132.75</v>
      </c>
      <c r="M182" s="26" t="n">
        <v>10.01</v>
      </c>
      <c r="N182" s="26">
        <f>J182*M182</f>
        <v>90.09</v>
      </c>
      <c r="O182" s="26">
        <f>L182-N182</f>
        <v>42.66</v>
      </c>
      <c r="P182">
        <f>IF(AND(OR(Dashboard!$C$5="All",F182=Dashboard!$C$5),OR(Dashboard!$G$5="All",I182=Dashboard!$G$5),OR(Dashboard!$K$5="All",G182=Dashboard!$K$5)),1,0)</f>
        <v>1</v>
      </c>
      <c r="Q182">
        <f>IF(P182=1,IF(COUNTIFS($C$2:C182,C182,$P$2:P182,1)=1,1,0),0)</f>
        <v>0</v>
      </c>
    </row>
    <row r="183">
      <c r="A183" s="24" t="n">
        <v>45881</v>
      </c>
      <c r="B183" s="25" t="n">
        <v>45870</v>
      </c>
      <c r="C183" t="inlineStr">
        <is>
          <t>SO-26050</t>
        </is>
      </c>
      <c r="D183" t="inlineStr">
        <is>
          <t>Istowe Coffee House</t>
        </is>
      </c>
      <c r="E183" t="inlineStr">
        <is>
          <t>Café</t>
        </is>
      </c>
      <c r="F183" t="inlineStr">
        <is>
          <t>North</t>
        </is>
      </c>
      <c r="G183" t="inlineStr">
        <is>
          <t>Priya N.</t>
        </is>
      </c>
      <c r="H183" t="inlineStr">
        <is>
          <t>Unsalted butter 5kg</t>
        </is>
      </c>
      <c r="I183" t="inlineStr">
        <is>
          <t>Dairy &amp; eggs</t>
        </is>
      </c>
      <c r="J183" t="n">
        <v>14</v>
      </c>
      <c r="K183" s="26" t="n">
        <v>58</v>
      </c>
      <c r="L183" s="26">
        <f>J183*K183</f>
        <v>812</v>
      </c>
      <c r="M183" s="26" t="n">
        <v>43.47</v>
      </c>
      <c r="N183" s="26">
        <f>J183*M183</f>
        <v>608.58</v>
      </c>
      <c r="O183" s="26">
        <f>L183-N183</f>
        <v>203.42</v>
      </c>
      <c r="P183">
        <f>IF(AND(OR(Dashboard!$C$5="All",F183=Dashboard!$C$5),OR(Dashboard!$G$5="All",I183=Dashboard!$G$5),OR(Dashboard!$K$5="All",G183=Dashboard!$K$5)),1,0)</f>
        <v>1</v>
      </c>
      <c r="Q183">
        <f>IF(P183=1,IF(COUNTIFS($C$2:C183,C183,$P$2:P183,1)=1,1,0),0)</f>
        <v>1</v>
      </c>
    </row>
    <row r="184">
      <c r="A184" s="24" t="n">
        <v>45881</v>
      </c>
      <c r="B184" s="25" t="n">
        <v>45870</v>
      </c>
      <c r="C184" t="inlineStr">
        <is>
          <t>SO-26050</t>
        </is>
      </c>
      <c r="D184" t="inlineStr">
        <is>
          <t>Istowe Coffee House</t>
        </is>
      </c>
      <c r="E184" t="inlineStr">
        <is>
          <t>Café</t>
        </is>
      </c>
      <c r="F184" t="inlineStr">
        <is>
          <t>North</t>
        </is>
      </c>
      <c r="G184" t="inlineStr">
        <is>
          <t>Priya N.</t>
        </is>
      </c>
      <c r="H184" t="inlineStr">
        <is>
          <t>Coffee beans 1kg</t>
        </is>
      </c>
      <c r="I184" t="inlineStr">
        <is>
          <t>Beverages</t>
        </is>
      </c>
      <c r="J184" t="n">
        <v>10</v>
      </c>
      <c r="K184" s="26" t="n">
        <v>31.5</v>
      </c>
      <c r="L184" s="26">
        <f>J184*K184</f>
        <v>315</v>
      </c>
      <c r="M184" s="26" t="n">
        <v>18.89</v>
      </c>
      <c r="N184" s="26">
        <f>J184*M184</f>
        <v>188.9</v>
      </c>
      <c r="O184" s="26">
        <f>L184-N184</f>
        <v>126.1</v>
      </c>
      <c r="P184">
        <f>IF(AND(OR(Dashboard!$C$5="All",F184=Dashboard!$C$5),OR(Dashboard!$G$5="All",I184=Dashboard!$G$5),OR(Dashboard!$K$5="All",G184=Dashboard!$K$5)),1,0)</f>
        <v>1</v>
      </c>
      <c r="Q184">
        <f>IF(P184=1,IF(COUNTIFS($C$2:C184,C184,$P$2:P184,1)=1,1,0),0)</f>
        <v>0</v>
      </c>
    </row>
    <row r="185">
      <c r="A185" s="24" t="n">
        <v>45881</v>
      </c>
      <c r="B185" s="25" t="n">
        <v>45870</v>
      </c>
      <c r="C185" t="inlineStr">
        <is>
          <t>SO-26050</t>
        </is>
      </c>
      <c r="D185" t="inlineStr">
        <is>
          <t>Istowe Coffee House</t>
        </is>
      </c>
      <c r="E185" t="inlineStr">
        <is>
          <t>Café</t>
        </is>
      </c>
      <c r="F185" t="inlineStr">
        <is>
          <t>North</t>
        </is>
      </c>
      <c r="G185" t="inlineStr">
        <is>
          <t>Priya N.</t>
        </is>
      </c>
      <c r="H185" t="inlineStr">
        <is>
          <t>Bagels x36</t>
        </is>
      </c>
      <c r="I185" t="inlineStr">
        <is>
          <t>Bakery</t>
        </is>
      </c>
      <c r="J185" t="n">
        <v>4</v>
      </c>
      <c r="K185" s="26" t="n">
        <v>38.5</v>
      </c>
      <c r="L185" s="26">
        <f>J185*K185</f>
        <v>154</v>
      </c>
      <c r="M185" s="26" t="n">
        <v>22.56</v>
      </c>
      <c r="N185" s="26">
        <f>J185*M185</f>
        <v>90.24</v>
      </c>
      <c r="O185" s="26">
        <f>L185-N185</f>
        <v>63.76</v>
      </c>
      <c r="P185">
        <f>IF(AND(OR(Dashboard!$C$5="All",F185=Dashboard!$C$5),OR(Dashboard!$G$5="All",I185=Dashboard!$G$5),OR(Dashboard!$K$5="All",G185=Dashboard!$K$5)),1,0)</f>
        <v>1</v>
      </c>
      <c r="Q185">
        <f>IF(P185=1,IF(COUNTIFS($C$2:C185,C185,$P$2:P185,1)=1,1,0),0)</f>
        <v>0</v>
      </c>
    </row>
    <row r="186">
      <c r="A186" s="24" t="n">
        <v>45881</v>
      </c>
      <c r="B186" s="25" t="n">
        <v>45870</v>
      </c>
      <c r="C186" t="inlineStr">
        <is>
          <t>SO-26050</t>
        </is>
      </c>
      <c r="D186" t="inlineStr">
        <is>
          <t>Istowe Coffee House</t>
        </is>
      </c>
      <c r="E186" t="inlineStr">
        <is>
          <t>Café</t>
        </is>
      </c>
      <c r="F186" t="inlineStr">
        <is>
          <t>North</t>
        </is>
      </c>
      <c r="G186" t="inlineStr">
        <is>
          <t>Priya N.</t>
        </is>
      </c>
      <c r="H186" t="inlineStr">
        <is>
          <t>Chips 2.5kg x4</t>
        </is>
      </c>
      <c r="I186" t="inlineStr">
        <is>
          <t>Frozen</t>
        </is>
      </c>
      <c r="J186" t="n">
        <v>4</v>
      </c>
      <c r="K186" s="26" t="n">
        <v>29.6</v>
      </c>
      <c r="L186" s="26">
        <f>J186*K186</f>
        <v>118.4</v>
      </c>
      <c r="M186" s="26" t="n">
        <v>21.38</v>
      </c>
      <c r="N186" s="26">
        <f>J186*M186</f>
        <v>85.52</v>
      </c>
      <c r="O186" s="26">
        <f>L186-N186</f>
        <v>32.88</v>
      </c>
      <c r="P186">
        <f>IF(AND(OR(Dashboard!$C$5="All",F186=Dashboard!$C$5),OR(Dashboard!$G$5="All",I186=Dashboard!$G$5),OR(Dashboard!$K$5="All",G186=Dashboard!$K$5)),1,0)</f>
        <v>1</v>
      </c>
      <c r="Q186">
        <f>IF(P186=1,IF(COUNTIFS($C$2:C186,C186,$P$2:P186,1)=1,1,0),0)</f>
        <v>0</v>
      </c>
    </row>
    <row r="187">
      <c r="A187" s="24" t="n">
        <v>45881</v>
      </c>
      <c r="B187" s="25" t="n">
        <v>45870</v>
      </c>
      <c r="C187" t="inlineStr">
        <is>
          <t>SO-26071</t>
        </is>
      </c>
      <c r="D187" t="inlineStr">
        <is>
          <t>Saltrey Fine Foods</t>
        </is>
      </c>
      <c r="E187" t="inlineStr">
        <is>
          <t>Grocer</t>
        </is>
      </c>
      <c r="F187" t="inlineStr">
        <is>
          <t>North</t>
        </is>
      </c>
      <c r="G187" t="inlineStr">
        <is>
          <t>Priya N.</t>
        </is>
      </c>
      <c r="H187" t="inlineStr">
        <is>
          <t>Free-range eggs 15dz</t>
        </is>
      </c>
      <c r="I187" t="inlineStr">
        <is>
          <t>Dairy &amp; eggs</t>
        </is>
      </c>
      <c r="J187" t="n">
        <v>6</v>
      </c>
      <c r="K187" s="26" t="n">
        <v>84</v>
      </c>
      <c r="L187" s="26">
        <f>J187*K187</f>
        <v>504</v>
      </c>
      <c r="M187" s="26" t="n">
        <v>61.77</v>
      </c>
      <c r="N187" s="26">
        <f>J187*M187</f>
        <v>370.62</v>
      </c>
      <c r="O187" s="26">
        <f>L187-N187</f>
        <v>133.38</v>
      </c>
      <c r="P187">
        <f>IF(AND(OR(Dashboard!$C$5="All",F187=Dashboard!$C$5),OR(Dashboard!$G$5="All",I187=Dashboard!$G$5),OR(Dashboard!$K$5="All",G187=Dashboard!$K$5)),1,0)</f>
        <v>1</v>
      </c>
      <c r="Q187">
        <f>IF(P187=1,IF(COUNTIFS($C$2:C187,C187,$P$2:P187,1)=1,1,0),0)</f>
        <v>1</v>
      </c>
    </row>
    <row r="188">
      <c r="A188" s="24" t="n">
        <v>45881</v>
      </c>
      <c r="B188" s="25" t="n">
        <v>45870</v>
      </c>
      <c r="C188" t="inlineStr">
        <is>
          <t>SO-26071</t>
        </is>
      </c>
      <c r="D188" t="inlineStr">
        <is>
          <t>Saltrey Fine Foods</t>
        </is>
      </c>
      <c r="E188" t="inlineStr">
        <is>
          <t>Grocer</t>
        </is>
      </c>
      <c r="F188" t="inlineStr">
        <is>
          <t>North</t>
        </is>
      </c>
      <c r="G188" t="inlineStr">
        <is>
          <t>Priya N.</t>
        </is>
      </c>
      <c r="H188" t="inlineStr">
        <is>
          <t>Bagels x36</t>
        </is>
      </c>
      <c r="I188" t="inlineStr">
        <is>
          <t>Bakery</t>
        </is>
      </c>
      <c r="J188" t="n">
        <v>12</v>
      </c>
      <c r="K188" s="26" t="n">
        <v>38.5</v>
      </c>
      <c r="L188" s="26">
        <f>J188*K188</f>
        <v>462</v>
      </c>
      <c r="M188" s="26" t="n">
        <v>21.75</v>
      </c>
      <c r="N188" s="26">
        <f>J188*M188</f>
        <v>261</v>
      </c>
      <c r="O188" s="26">
        <f>L188-N188</f>
        <v>201</v>
      </c>
      <c r="P188">
        <f>IF(AND(OR(Dashboard!$C$5="All",F188=Dashboard!$C$5),OR(Dashboard!$G$5="All",I188=Dashboard!$G$5),OR(Dashboard!$K$5="All",G188=Dashboard!$K$5)),1,0)</f>
        <v>1</v>
      </c>
      <c r="Q188">
        <f>IF(P188=1,IF(COUNTIFS($C$2:C188,C188,$P$2:P188,1)=1,1,0),0)</f>
        <v>0</v>
      </c>
    </row>
    <row r="189">
      <c r="A189" s="24" t="n">
        <v>45882</v>
      </c>
      <c r="B189" s="25" t="n">
        <v>45870</v>
      </c>
      <c r="C189" t="inlineStr">
        <is>
          <t>SO-26043</t>
        </is>
      </c>
      <c r="D189" t="inlineStr">
        <is>
          <t>Saltrey Fine Foods</t>
        </is>
      </c>
      <c r="E189" t="inlineStr">
        <is>
          <t>Grocer</t>
        </is>
      </c>
      <c r="F189" t="inlineStr">
        <is>
          <t>North</t>
        </is>
      </c>
      <c r="G189" t="inlineStr">
        <is>
          <t>Priya N.</t>
        </is>
      </c>
      <c r="H189" t="inlineStr">
        <is>
          <t>Olive oil 4L</t>
        </is>
      </c>
      <c r="I189" t="inlineStr">
        <is>
          <t>Dry goods</t>
        </is>
      </c>
      <c r="J189" t="n">
        <v>20</v>
      </c>
      <c r="K189" s="26" t="n">
        <v>38.9</v>
      </c>
      <c r="L189" s="26">
        <f>J189*K189</f>
        <v>778</v>
      </c>
      <c r="M189" s="26" t="n">
        <v>27.46</v>
      </c>
      <c r="N189" s="26">
        <f>J189*M189</f>
        <v>549.2</v>
      </c>
      <c r="O189" s="26">
        <f>L189-N189</f>
        <v>228.8</v>
      </c>
      <c r="P189">
        <f>IF(AND(OR(Dashboard!$C$5="All",F189=Dashboard!$C$5),OR(Dashboard!$G$5="All",I189=Dashboard!$G$5),OR(Dashboard!$K$5="All",G189=Dashboard!$K$5)),1,0)</f>
        <v>1</v>
      </c>
      <c r="Q189">
        <f>IF(P189=1,IF(COUNTIFS($C$2:C189,C189,$P$2:P189,1)=1,1,0),0)</f>
        <v>1</v>
      </c>
    </row>
    <row r="190">
      <c r="A190" s="24" t="n">
        <v>45882</v>
      </c>
      <c r="B190" s="25" t="n">
        <v>45870</v>
      </c>
      <c r="C190" t="inlineStr">
        <is>
          <t>SO-26043</t>
        </is>
      </c>
      <c r="D190" t="inlineStr">
        <is>
          <t>Saltrey Fine Foods</t>
        </is>
      </c>
      <c r="E190" t="inlineStr">
        <is>
          <t>Grocer</t>
        </is>
      </c>
      <c r="F190" t="inlineStr">
        <is>
          <t>North</t>
        </is>
      </c>
      <c r="G190" t="inlineStr">
        <is>
          <t>Priya N.</t>
        </is>
      </c>
      <c r="H190" t="inlineStr">
        <is>
          <t>Brioche buns x24</t>
        </is>
      </c>
      <c r="I190" t="inlineStr">
        <is>
          <t>Bakery</t>
        </is>
      </c>
      <c r="J190" t="n">
        <v>26</v>
      </c>
      <c r="K190" s="26" t="n">
        <v>26.4</v>
      </c>
      <c r="L190" s="26">
        <f>J190*K190</f>
        <v>686.4</v>
      </c>
      <c r="M190" s="26" t="n">
        <v>15.63</v>
      </c>
      <c r="N190" s="26">
        <f>J190*M190</f>
        <v>406.38</v>
      </c>
      <c r="O190" s="26">
        <f>L190-N190</f>
        <v>280.02</v>
      </c>
      <c r="P190">
        <f>IF(AND(OR(Dashboard!$C$5="All",F190=Dashboard!$C$5),OR(Dashboard!$G$5="All",I190=Dashboard!$G$5),OR(Dashboard!$K$5="All",G190=Dashboard!$K$5)),1,0)</f>
        <v>1</v>
      </c>
      <c r="Q190">
        <f>IF(P190=1,IF(COUNTIFS($C$2:C190,C190,$P$2:P190,1)=1,1,0),0)</f>
        <v>0</v>
      </c>
    </row>
    <row r="191">
      <c r="A191" s="24" t="n">
        <v>45882</v>
      </c>
      <c r="B191" s="25" t="n">
        <v>45870</v>
      </c>
      <c r="C191" t="inlineStr">
        <is>
          <t>SO-26043</t>
        </is>
      </c>
      <c r="D191" t="inlineStr">
        <is>
          <t>Saltrey Fine Foods</t>
        </is>
      </c>
      <c r="E191" t="inlineStr">
        <is>
          <t>Grocer</t>
        </is>
      </c>
      <c r="F191" t="inlineStr">
        <is>
          <t>North</t>
        </is>
      </c>
      <c r="G191" t="inlineStr">
        <is>
          <t>Priya N.</t>
        </is>
      </c>
      <c r="H191" t="inlineStr">
        <is>
          <t>Gelato 5L</t>
        </is>
      </c>
      <c r="I191" t="inlineStr">
        <is>
          <t>Frozen</t>
        </is>
      </c>
      <c r="J191" t="n">
        <v>21</v>
      </c>
      <c r="K191" s="26" t="n">
        <v>46.5</v>
      </c>
      <c r="L191" s="26">
        <f>J191*K191</f>
        <v>976.5</v>
      </c>
      <c r="M191" s="26" t="n">
        <v>32.46</v>
      </c>
      <c r="N191" s="26">
        <f>J191*M191</f>
        <v>681.66</v>
      </c>
      <c r="O191" s="26">
        <f>L191-N191</f>
        <v>294.84</v>
      </c>
      <c r="P191">
        <f>IF(AND(OR(Dashboard!$C$5="All",F191=Dashboard!$C$5),OR(Dashboard!$G$5="All",I191=Dashboard!$G$5),OR(Dashboard!$K$5="All",G191=Dashboard!$K$5)),1,0)</f>
        <v>1</v>
      </c>
      <c r="Q191">
        <f>IF(P191=1,IF(COUNTIFS($C$2:C191,C191,$P$2:P191,1)=1,1,0),0)</f>
        <v>0</v>
      </c>
    </row>
    <row r="192">
      <c r="A192" s="24" t="n">
        <v>45882</v>
      </c>
      <c r="B192" s="25" t="n">
        <v>45870</v>
      </c>
      <c r="C192" t="inlineStr">
        <is>
          <t>SO-26055</t>
        </is>
      </c>
      <c r="D192" t="inlineStr">
        <is>
          <t>Elsbrook Coffee House</t>
        </is>
      </c>
      <c r="E192" t="inlineStr">
        <is>
          <t>Café</t>
        </is>
      </c>
      <c r="F192" t="inlineStr">
        <is>
          <t>South</t>
        </is>
      </c>
      <c r="G192" t="inlineStr">
        <is>
          <t>Tom W.</t>
        </is>
      </c>
      <c r="H192" t="inlineStr">
        <is>
          <t>Gelato 5L</t>
        </is>
      </c>
      <c r="I192" t="inlineStr">
        <is>
          <t>Frozen</t>
        </is>
      </c>
      <c r="J192" t="n">
        <v>11</v>
      </c>
      <c r="K192" s="26" t="n">
        <v>46.5</v>
      </c>
      <c r="L192" s="26">
        <f>J192*K192</f>
        <v>511.5</v>
      </c>
      <c r="M192" s="26" t="n">
        <v>32.11</v>
      </c>
      <c r="N192" s="26">
        <f>J192*M192</f>
        <v>353.21</v>
      </c>
      <c r="O192" s="26">
        <f>L192-N192</f>
        <v>158.29</v>
      </c>
      <c r="P192">
        <f>IF(AND(OR(Dashboard!$C$5="All",F192=Dashboard!$C$5),OR(Dashboard!$G$5="All",I192=Dashboard!$G$5),OR(Dashboard!$K$5="All",G192=Dashboard!$K$5)),1,0)</f>
        <v>1</v>
      </c>
      <c r="Q192">
        <f>IF(P192=1,IF(COUNTIFS($C$2:C192,C192,$P$2:P192,1)=1,1,0),0)</f>
        <v>1</v>
      </c>
    </row>
    <row r="193">
      <c r="A193" s="24" t="n">
        <v>45882</v>
      </c>
      <c r="B193" s="25" t="n">
        <v>45870</v>
      </c>
      <c r="C193" t="inlineStr">
        <is>
          <t>SO-26055</t>
        </is>
      </c>
      <c r="D193" t="inlineStr">
        <is>
          <t>Elsbrook Coffee House</t>
        </is>
      </c>
      <c r="E193" t="inlineStr">
        <is>
          <t>Café</t>
        </is>
      </c>
      <c r="F193" t="inlineStr">
        <is>
          <t>South</t>
        </is>
      </c>
      <c r="G193" t="inlineStr">
        <is>
          <t>Tom W.</t>
        </is>
      </c>
      <c r="H193" t="inlineStr">
        <is>
          <t>Sourdough loaf x10</t>
        </is>
      </c>
      <c r="I193" t="inlineStr">
        <is>
          <t>Bakery</t>
        </is>
      </c>
      <c r="J193" t="n">
        <v>11</v>
      </c>
      <c r="K193" s="26" t="n">
        <v>52</v>
      </c>
      <c r="L193" s="26">
        <f>J193*K193</f>
        <v>572</v>
      </c>
      <c r="M193" s="26" t="n">
        <v>28.98</v>
      </c>
      <c r="N193" s="26">
        <f>J193*M193</f>
        <v>318.78</v>
      </c>
      <c r="O193" s="26">
        <f>L193-N193</f>
        <v>253.22</v>
      </c>
      <c r="P193">
        <f>IF(AND(OR(Dashboard!$C$5="All",F193=Dashboard!$C$5),OR(Dashboard!$G$5="All",I193=Dashboard!$G$5),OR(Dashboard!$K$5="All",G193=Dashboard!$K$5)),1,0)</f>
        <v>1</v>
      </c>
      <c r="Q193">
        <f>IF(P193=1,IF(COUNTIFS($C$2:C193,C193,$P$2:P193,1)=1,1,0),0)</f>
        <v>0</v>
      </c>
    </row>
    <row r="194">
      <c r="A194" s="24" t="n">
        <v>45882</v>
      </c>
      <c r="B194" s="25" t="n">
        <v>45870</v>
      </c>
      <c r="C194" t="inlineStr">
        <is>
          <t>SO-26055</t>
        </is>
      </c>
      <c r="D194" t="inlineStr">
        <is>
          <t>Elsbrook Coffee House</t>
        </is>
      </c>
      <c r="E194" t="inlineStr">
        <is>
          <t>Café</t>
        </is>
      </c>
      <c r="F194" t="inlineStr">
        <is>
          <t>South</t>
        </is>
      </c>
      <c r="G194" t="inlineStr">
        <is>
          <t>Tom W.</t>
        </is>
      </c>
      <c r="H194" t="inlineStr">
        <is>
          <t>Chai concentrate 1L x6</t>
        </is>
      </c>
      <c r="I194" t="inlineStr">
        <is>
          <t>Beverages</t>
        </is>
      </c>
      <c r="J194" t="n">
        <v>8</v>
      </c>
      <c r="K194" s="26" t="n">
        <v>42</v>
      </c>
      <c r="L194" s="26">
        <f>J194*K194</f>
        <v>336</v>
      </c>
      <c r="M194" s="26" t="n">
        <v>24.92</v>
      </c>
      <c r="N194" s="26">
        <f>J194*M194</f>
        <v>199.36</v>
      </c>
      <c r="O194" s="26">
        <f>L194-N194</f>
        <v>136.64</v>
      </c>
      <c r="P194">
        <f>IF(AND(OR(Dashboard!$C$5="All",F194=Dashboard!$C$5),OR(Dashboard!$G$5="All",I194=Dashboard!$G$5),OR(Dashboard!$K$5="All",G194=Dashboard!$K$5)),1,0)</f>
        <v>1</v>
      </c>
      <c r="Q194">
        <f>IF(P194=1,IF(COUNTIFS($C$2:C194,C194,$P$2:P194,1)=1,1,0),0)</f>
        <v>0</v>
      </c>
    </row>
    <row r="195">
      <c r="A195" s="24" t="n">
        <v>45883</v>
      </c>
      <c r="B195" s="25" t="n">
        <v>45870</v>
      </c>
      <c r="C195" t="inlineStr">
        <is>
          <t>SO-26045</t>
        </is>
      </c>
      <c r="D195" t="inlineStr">
        <is>
          <t>Quarrow Café</t>
        </is>
      </c>
      <c r="E195" t="inlineStr">
        <is>
          <t>Café</t>
        </is>
      </c>
      <c r="F195" t="inlineStr">
        <is>
          <t>West</t>
        </is>
      </c>
      <c r="G195" t="inlineStr">
        <is>
          <t>Lena K.</t>
        </is>
      </c>
      <c r="H195" t="inlineStr">
        <is>
          <t>Plain flour 12.5kg</t>
        </is>
      </c>
      <c r="I195" t="inlineStr">
        <is>
          <t>Dry goods</t>
        </is>
      </c>
      <c r="J195" t="n">
        <v>8</v>
      </c>
      <c r="K195" s="26" t="n">
        <v>24.6</v>
      </c>
      <c r="L195" s="26">
        <f>J195*K195</f>
        <v>196.8</v>
      </c>
      <c r="M195" s="26" t="n">
        <v>16.99</v>
      </c>
      <c r="N195" s="26">
        <f>J195*M195</f>
        <v>135.92</v>
      </c>
      <c r="O195" s="26">
        <f>L195-N195</f>
        <v>60.88</v>
      </c>
      <c r="P195">
        <f>IF(AND(OR(Dashboard!$C$5="All",F195=Dashboard!$C$5),OR(Dashboard!$G$5="All",I195=Dashboard!$G$5),OR(Dashboard!$K$5="All",G195=Dashboard!$K$5)),1,0)</f>
        <v>1</v>
      </c>
      <c r="Q195">
        <f>IF(P195=1,IF(COUNTIFS($C$2:C195,C195,$P$2:P195,1)=1,1,0),0)</f>
        <v>1</v>
      </c>
    </row>
    <row r="196">
      <c r="A196" s="24" t="n">
        <v>45883</v>
      </c>
      <c r="B196" s="25" t="n">
        <v>45870</v>
      </c>
      <c r="C196" t="inlineStr">
        <is>
          <t>SO-26045</t>
        </is>
      </c>
      <c r="D196" t="inlineStr">
        <is>
          <t>Quarrow Café</t>
        </is>
      </c>
      <c r="E196" t="inlineStr">
        <is>
          <t>Café</t>
        </is>
      </c>
      <c r="F196" t="inlineStr">
        <is>
          <t>West</t>
        </is>
      </c>
      <c r="G196" t="inlineStr">
        <is>
          <t>Lena K.</t>
        </is>
      </c>
      <c r="H196" t="inlineStr">
        <is>
          <t>Coffee beans 1kg</t>
        </is>
      </c>
      <c r="I196" t="inlineStr">
        <is>
          <t>Beverages</t>
        </is>
      </c>
      <c r="J196" t="n">
        <v>4</v>
      </c>
      <c r="K196" s="26" t="n">
        <v>31.5</v>
      </c>
      <c r="L196" s="26">
        <f>J196*K196</f>
        <v>126</v>
      </c>
      <c r="M196" s="26" t="n">
        <v>19.05</v>
      </c>
      <c r="N196" s="26">
        <f>J196*M196</f>
        <v>76.2</v>
      </c>
      <c r="O196" s="26">
        <f>L196-N196</f>
        <v>49.8</v>
      </c>
      <c r="P196">
        <f>IF(AND(OR(Dashboard!$C$5="All",F196=Dashboard!$C$5),OR(Dashboard!$G$5="All",I196=Dashboard!$G$5),OR(Dashboard!$K$5="All",G196=Dashboard!$K$5)),1,0)</f>
        <v>1</v>
      </c>
      <c r="Q196">
        <f>IF(P196=1,IF(COUNTIFS($C$2:C196,C196,$P$2:P196,1)=1,1,0),0)</f>
        <v>0</v>
      </c>
    </row>
    <row r="197">
      <c r="A197" s="24" t="n">
        <v>45883</v>
      </c>
      <c r="B197" s="25" t="n">
        <v>45870</v>
      </c>
      <c r="C197" t="inlineStr">
        <is>
          <t>SO-26045</t>
        </is>
      </c>
      <c r="D197" t="inlineStr">
        <is>
          <t>Quarrow Café</t>
        </is>
      </c>
      <c r="E197" t="inlineStr">
        <is>
          <t>Café</t>
        </is>
      </c>
      <c r="F197" t="inlineStr">
        <is>
          <t>West</t>
        </is>
      </c>
      <c r="G197" t="inlineStr">
        <is>
          <t>Lena K.</t>
        </is>
      </c>
      <c r="H197" t="inlineStr">
        <is>
          <t>Unsalted butter 5kg</t>
        </is>
      </c>
      <c r="I197" t="inlineStr">
        <is>
          <t>Dairy &amp; eggs</t>
        </is>
      </c>
      <c r="J197" t="n">
        <v>7</v>
      </c>
      <c r="K197" s="26" t="n">
        <v>58</v>
      </c>
      <c r="L197" s="26">
        <f>J197*K197</f>
        <v>406</v>
      </c>
      <c r="M197" s="26" t="n">
        <v>44.89</v>
      </c>
      <c r="N197" s="26">
        <f>J197*M197</f>
        <v>314.23</v>
      </c>
      <c r="O197" s="26">
        <f>L197-N197</f>
        <v>91.77</v>
      </c>
      <c r="P197">
        <f>IF(AND(OR(Dashboard!$C$5="All",F197=Dashboard!$C$5),OR(Dashboard!$G$5="All",I197=Dashboard!$G$5),OR(Dashboard!$K$5="All",G197=Dashboard!$K$5)),1,0)</f>
        <v>1</v>
      </c>
      <c r="Q197">
        <f>IF(P197=1,IF(COUNTIFS($C$2:C197,C197,$P$2:P197,1)=1,1,0),0)</f>
        <v>0</v>
      </c>
    </row>
    <row r="198">
      <c r="A198" s="24" t="n">
        <v>45883</v>
      </c>
      <c r="B198" s="25" t="n">
        <v>45870</v>
      </c>
      <c r="C198" t="inlineStr">
        <is>
          <t>SO-26080</t>
        </is>
      </c>
      <c r="D198" t="inlineStr">
        <is>
          <t>Brasken Events Co.</t>
        </is>
      </c>
      <c r="E198" t="inlineStr">
        <is>
          <t>Caterer</t>
        </is>
      </c>
      <c r="F198" t="inlineStr">
        <is>
          <t>North</t>
        </is>
      </c>
      <c r="G198" t="inlineStr">
        <is>
          <t>Priya N.</t>
        </is>
      </c>
      <c r="H198" t="inlineStr">
        <is>
          <t>Frozen berries 2kg</t>
        </is>
      </c>
      <c r="I198" t="inlineStr">
        <is>
          <t>Frozen</t>
        </is>
      </c>
      <c r="J198" t="n">
        <v>7</v>
      </c>
      <c r="K198" s="26" t="n">
        <v>19.8</v>
      </c>
      <c r="L198" s="26">
        <f>J198*K198</f>
        <v>138.6</v>
      </c>
      <c r="M198" s="26" t="n">
        <v>14.7</v>
      </c>
      <c r="N198" s="26">
        <f>J198*M198</f>
        <v>102.9</v>
      </c>
      <c r="O198" s="26">
        <f>L198-N198</f>
        <v>35.7</v>
      </c>
      <c r="P198">
        <f>IF(AND(OR(Dashboard!$C$5="All",F198=Dashboard!$C$5),OR(Dashboard!$G$5="All",I198=Dashboard!$G$5),OR(Dashboard!$K$5="All",G198=Dashboard!$K$5)),1,0)</f>
        <v>1</v>
      </c>
      <c r="Q198">
        <f>IF(P198=1,IF(COUNTIFS($C$2:C198,C198,$P$2:P198,1)=1,1,0),0)</f>
        <v>1</v>
      </c>
    </row>
    <row r="199">
      <c r="A199" s="24" t="n">
        <v>45883</v>
      </c>
      <c r="B199" s="25" t="n">
        <v>45870</v>
      </c>
      <c r="C199" t="inlineStr">
        <is>
          <t>SO-26080</t>
        </is>
      </c>
      <c r="D199" t="inlineStr">
        <is>
          <t>Brasken Events Co.</t>
        </is>
      </c>
      <c r="E199" t="inlineStr">
        <is>
          <t>Caterer</t>
        </is>
      </c>
      <c r="F199" t="inlineStr">
        <is>
          <t>North</t>
        </is>
      </c>
      <c r="G199" t="inlineStr">
        <is>
          <t>Priya N.</t>
        </is>
      </c>
      <c r="H199" t="inlineStr">
        <is>
          <t>Sourdough loaf x10</t>
        </is>
      </c>
      <c r="I199" t="inlineStr">
        <is>
          <t>Bakery</t>
        </is>
      </c>
      <c r="J199" t="n">
        <v>12</v>
      </c>
      <c r="K199" s="26" t="n">
        <v>52</v>
      </c>
      <c r="L199" s="26">
        <f>J199*K199</f>
        <v>624</v>
      </c>
      <c r="M199" s="26" t="n">
        <v>30.49</v>
      </c>
      <c r="N199" s="26">
        <f>J199*M199</f>
        <v>365.88</v>
      </c>
      <c r="O199" s="26">
        <f>L199-N199</f>
        <v>258.12</v>
      </c>
      <c r="P199">
        <f>IF(AND(OR(Dashboard!$C$5="All",F199=Dashboard!$C$5),OR(Dashboard!$G$5="All",I199=Dashboard!$G$5),OR(Dashboard!$K$5="All",G199=Dashboard!$K$5)),1,0)</f>
        <v>1</v>
      </c>
      <c r="Q199">
        <f>IF(P199=1,IF(COUNTIFS($C$2:C199,C199,$P$2:P199,1)=1,1,0),0)</f>
        <v>0</v>
      </c>
    </row>
    <row r="200">
      <c r="A200" s="24" t="n">
        <v>45883</v>
      </c>
      <c r="B200" s="25" t="n">
        <v>45870</v>
      </c>
      <c r="C200" t="inlineStr">
        <is>
          <t>SO-26080</t>
        </is>
      </c>
      <c r="D200" t="inlineStr">
        <is>
          <t>Brasken Events Co.</t>
        </is>
      </c>
      <c r="E200" t="inlineStr">
        <is>
          <t>Caterer</t>
        </is>
      </c>
      <c r="F200" t="inlineStr">
        <is>
          <t>North</t>
        </is>
      </c>
      <c r="G200" t="inlineStr">
        <is>
          <t>Priya N.</t>
        </is>
      </c>
      <c r="H200" t="inlineStr">
        <is>
          <t>Barista milk 1L x12</t>
        </is>
      </c>
      <c r="I200" t="inlineStr">
        <is>
          <t>Dairy &amp; eggs</t>
        </is>
      </c>
      <c r="J200" t="n">
        <v>9</v>
      </c>
      <c r="K200" s="26" t="n">
        <v>26.4</v>
      </c>
      <c r="L200" s="26">
        <f>J200*K200</f>
        <v>237.6</v>
      </c>
      <c r="M200" s="26" t="n">
        <v>20.75</v>
      </c>
      <c r="N200" s="26">
        <f>J200*M200</f>
        <v>186.75</v>
      </c>
      <c r="O200" s="26">
        <f>L200-N200</f>
        <v>50.85</v>
      </c>
      <c r="P200">
        <f>IF(AND(OR(Dashboard!$C$5="All",F200=Dashboard!$C$5),OR(Dashboard!$G$5="All",I200=Dashboard!$G$5),OR(Dashboard!$K$5="All",G200=Dashboard!$K$5)),1,0)</f>
        <v>1</v>
      </c>
      <c r="Q200">
        <f>IF(P200=1,IF(COUNTIFS($C$2:C200,C200,$P$2:P200,1)=1,1,0),0)</f>
        <v>0</v>
      </c>
    </row>
    <row r="201">
      <c r="A201" s="24" t="n">
        <v>45884</v>
      </c>
      <c r="B201" s="25" t="n">
        <v>45870</v>
      </c>
      <c r="C201" t="inlineStr">
        <is>
          <t>SO-26059</t>
        </is>
      </c>
      <c r="D201" t="inlineStr">
        <is>
          <t>Quarrow Café</t>
        </is>
      </c>
      <c r="E201" t="inlineStr">
        <is>
          <t>Café</t>
        </is>
      </c>
      <c r="F201" t="inlineStr">
        <is>
          <t>West</t>
        </is>
      </c>
      <c r="G201" t="inlineStr">
        <is>
          <t>Lena K.</t>
        </is>
      </c>
      <c r="H201" t="inlineStr">
        <is>
          <t>Orange juice 2L x6</t>
        </is>
      </c>
      <c r="I201" t="inlineStr">
        <is>
          <t>Beverages</t>
        </is>
      </c>
      <c r="J201" t="n">
        <v>14</v>
      </c>
      <c r="K201" s="26" t="n">
        <v>27</v>
      </c>
      <c r="L201" s="26">
        <f>J201*K201</f>
        <v>378</v>
      </c>
      <c r="M201" s="26" t="n">
        <v>16.21</v>
      </c>
      <c r="N201" s="26">
        <f>J201*M201</f>
        <v>226.94</v>
      </c>
      <c r="O201" s="26">
        <f>L201-N201</f>
        <v>151.06</v>
      </c>
      <c r="P201">
        <f>IF(AND(OR(Dashboard!$C$5="All",F201=Dashboard!$C$5),OR(Dashboard!$G$5="All",I201=Dashboard!$G$5),OR(Dashboard!$K$5="All",G201=Dashboard!$K$5)),1,0)</f>
        <v>1</v>
      </c>
      <c r="Q201">
        <f>IF(P201=1,IF(COUNTIFS($C$2:C201,C201,$P$2:P201,1)=1,1,0),0)</f>
        <v>1</v>
      </c>
    </row>
    <row r="202">
      <c r="A202" s="24" t="n">
        <v>45884</v>
      </c>
      <c r="B202" s="25" t="n">
        <v>45870</v>
      </c>
      <c r="C202" t="inlineStr">
        <is>
          <t>SO-26059</t>
        </is>
      </c>
      <c r="D202" t="inlineStr">
        <is>
          <t>Quarrow Café</t>
        </is>
      </c>
      <c r="E202" t="inlineStr">
        <is>
          <t>Café</t>
        </is>
      </c>
      <c r="F202" t="inlineStr">
        <is>
          <t>West</t>
        </is>
      </c>
      <c r="G202" t="inlineStr">
        <is>
          <t>Lena K.</t>
        </is>
      </c>
      <c r="H202" t="inlineStr">
        <is>
          <t>Brioche buns x24</t>
        </is>
      </c>
      <c r="I202" t="inlineStr">
        <is>
          <t>Bakery</t>
        </is>
      </c>
      <c r="J202" t="n">
        <v>4</v>
      </c>
      <c r="K202" s="26" t="n">
        <v>26.4</v>
      </c>
      <c r="L202" s="26">
        <f>J202*K202</f>
        <v>105.6</v>
      </c>
      <c r="M202" s="26" t="n">
        <v>15.3</v>
      </c>
      <c r="N202" s="26">
        <f>J202*M202</f>
        <v>61.2</v>
      </c>
      <c r="O202" s="26">
        <f>L202-N202</f>
        <v>44.4</v>
      </c>
      <c r="P202">
        <f>IF(AND(OR(Dashboard!$C$5="All",F202=Dashboard!$C$5),OR(Dashboard!$G$5="All",I202=Dashboard!$G$5),OR(Dashboard!$K$5="All",G202=Dashboard!$K$5)),1,0)</f>
        <v>1</v>
      </c>
      <c r="Q202">
        <f>IF(P202=1,IF(COUNTIFS($C$2:C202,C202,$P$2:P202,1)=1,1,0),0)</f>
        <v>0</v>
      </c>
    </row>
    <row r="203">
      <c r="A203" s="24" t="n">
        <v>45884</v>
      </c>
      <c r="B203" s="25" t="n">
        <v>45870</v>
      </c>
      <c r="C203" t="inlineStr">
        <is>
          <t>SO-26072</t>
        </is>
      </c>
      <c r="D203" t="inlineStr">
        <is>
          <t>Ashgrin Bistro</t>
        </is>
      </c>
      <c r="E203" t="inlineStr">
        <is>
          <t>Restaurant</t>
        </is>
      </c>
      <c r="F203" t="inlineStr">
        <is>
          <t>West</t>
        </is>
      </c>
      <c r="G203" t="inlineStr">
        <is>
          <t>Lena K.</t>
        </is>
      </c>
      <c r="H203" t="inlineStr">
        <is>
          <t>Brioche buns x24</t>
        </is>
      </c>
      <c r="I203" t="inlineStr">
        <is>
          <t>Bakery</t>
        </is>
      </c>
      <c r="J203" t="n">
        <v>10</v>
      </c>
      <c r="K203" s="26" t="n">
        <v>26.4</v>
      </c>
      <c r="L203" s="26">
        <f>J203*K203</f>
        <v>264</v>
      </c>
      <c r="M203" s="26" t="n">
        <v>14.8</v>
      </c>
      <c r="N203" s="26">
        <f>J203*M203</f>
        <v>148</v>
      </c>
      <c r="O203" s="26">
        <f>L203-N203</f>
        <v>116</v>
      </c>
      <c r="P203">
        <f>IF(AND(OR(Dashboard!$C$5="All",F203=Dashboard!$C$5),OR(Dashboard!$G$5="All",I203=Dashboard!$G$5),OR(Dashboard!$K$5="All",G203=Dashboard!$K$5)),1,0)</f>
        <v>1</v>
      </c>
      <c r="Q203">
        <f>IF(P203=1,IF(COUNTIFS($C$2:C203,C203,$P$2:P203,1)=1,1,0),0)</f>
        <v>1</v>
      </c>
    </row>
    <row r="204">
      <c r="A204" s="24" t="n">
        <v>45884</v>
      </c>
      <c r="B204" s="25" t="n">
        <v>45870</v>
      </c>
      <c r="C204" t="inlineStr">
        <is>
          <t>SO-26072</t>
        </is>
      </c>
      <c r="D204" t="inlineStr">
        <is>
          <t>Ashgrin Bistro</t>
        </is>
      </c>
      <c r="E204" t="inlineStr">
        <is>
          <t>Restaurant</t>
        </is>
      </c>
      <c r="F204" t="inlineStr">
        <is>
          <t>West</t>
        </is>
      </c>
      <c r="G204" t="inlineStr">
        <is>
          <t>Lena K.</t>
        </is>
      </c>
      <c r="H204" t="inlineStr">
        <is>
          <t>Sparkling water 24pk</t>
        </is>
      </c>
      <c r="I204" t="inlineStr">
        <is>
          <t>Beverages</t>
        </is>
      </c>
      <c r="J204" t="n">
        <v>9</v>
      </c>
      <c r="K204" s="26" t="n">
        <v>21.6</v>
      </c>
      <c r="L204" s="26">
        <f>J204*K204</f>
        <v>194.4</v>
      </c>
      <c r="M204" s="26" t="n">
        <v>13.2</v>
      </c>
      <c r="N204" s="26">
        <f>J204*M204</f>
        <v>118.8</v>
      </c>
      <c r="O204" s="26">
        <f>L204-N204</f>
        <v>75.6</v>
      </c>
      <c r="P204">
        <f>IF(AND(OR(Dashboard!$C$5="All",F204=Dashboard!$C$5),OR(Dashboard!$G$5="All",I204=Dashboard!$G$5),OR(Dashboard!$K$5="All",G204=Dashboard!$K$5)),1,0)</f>
        <v>1</v>
      </c>
      <c r="Q204">
        <f>IF(P204=1,IF(COUNTIFS($C$2:C204,C204,$P$2:P204,1)=1,1,0),0)</f>
        <v>0</v>
      </c>
    </row>
    <row r="205">
      <c r="A205" s="24" t="n">
        <v>45884</v>
      </c>
      <c r="B205" s="25" t="n">
        <v>45870</v>
      </c>
      <c r="C205" t="inlineStr">
        <is>
          <t>SO-26072</t>
        </is>
      </c>
      <c r="D205" t="inlineStr">
        <is>
          <t>Ashgrin Bistro</t>
        </is>
      </c>
      <c r="E205" t="inlineStr">
        <is>
          <t>Restaurant</t>
        </is>
      </c>
      <c r="F205" t="inlineStr">
        <is>
          <t>West</t>
        </is>
      </c>
      <c r="G205" t="inlineStr">
        <is>
          <t>Lena K.</t>
        </is>
      </c>
      <c r="H205" t="inlineStr">
        <is>
          <t>Gelato 5L</t>
        </is>
      </c>
      <c r="I205" t="inlineStr">
        <is>
          <t>Frozen</t>
        </is>
      </c>
      <c r="J205" t="n">
        <v>4</v>
      </c>
      <c r="K205" s="26" t="n">
        <v>46.5</v>
      </c>
      <c r="L205" s="26">
        <f>J205*K205</f>
        <v>186</v>
      </c>
      <c r="M205" s="26" t="n">
        <v>32.5</v>
      </c>
      <c r="N205" s="26">
        <f>J205*M205</f>
        <v>130</v>
      </c>
      <c r="O205" s="26">
        <f>L205-N205</f>
        <v>56</v>
      </c>
      <c r="P205">
        <f>IF(AND(OR(Dashboard!$C$5="All",F205=Dashboard!$C$5),OR(Dashboard!$G$5="All",I205=Dashboard!$G$5),OR(Dashboard!$K$5="All",G205=Dashboard!$K$5)),1,0)</f>
        <v>1</v>
      </c>
      <c r="Q205">
        <f>IF(P205=1,IF(COUNTIFS($C$2:C205,C205,$P$2:P205,1)=1,1,0),0)</f>
        <v>0</v>
      </c>
    </row>
    <row r="206">
      <c r="A206" s="24" t="n">
        <v>45885</v>
      </c>
      <c r="B206" s="25" t="n">
        <v>45870</v>
      </c>
      <c r="C206" t="inlineStr">
        <is>
          <t>SO-26056</t>
        </is>
      </c>
      <c r="D206" t="inlineStr">
        <is>
          <t>Ashgrin Bistro</t>
        </is>
      </c>
      <c r="E206" t="inlineStr">
        <is>
          <t>Restaurant</t>
        </is>
      </c>
      <c r="F206" t="inlineStr">
        <is>
          <t>West</t>
        </is>
      </c>
      <c r="G206" t="inlineStr">
        <is>
          <t>Lena K.</t>
        </is>
      </c>
      <c r="H206" t="inlineStr">
        <is>
          <t>Puff pastry sheets 5kg</t>
        </is>
      </c>
      <c r="I206" t="inlineStr">
        <is>
          <t>Frozen</t>
        </is>
      </c>
      <c r="J206" t="n">
        <v>2</v>
      </c>
      <c r="K206" s="26" t="n">
        <v>34</v>
      </c>
      <c r="L206" s="26">
        <f>J206*K206</f>
        <v>68</v>
      </c>
      <c r="M206" s="26" t="n">
        <v>23.75</v>
      </c>
      <c r="N206" s="26">
        <f>J206*M206</f>
        <v>47.5</v>
      </c>
      <c r="O206" s="26">
        <f>L206-N206</f>
        <v>20.5</v>
      </c>
      <c r="P206">
        <f>IF(AND(OR(Dashboard!$C$5="All",F206=Dashboard!$C$5),OR(Dashboard!$G$5="All",I206=Dashboard!$G$5),OR(Dashboard!$K$5="All",G206=Dashboard!$K$5)),1,0)</f>
        <v>1</v>
      </c>
      <c r="Q206">
        <f>IF(P206=1,IF(COUNTIFS($C$2:C206,C206,$P$2:P206,1)=1,1,0),0)</f>
        <v>1</v>
      </c>
    </row>
    <row r="207">
      <c r="A207" s="24" t="n">
        <v>45885</v>
      </c>
      <c r="B207" s="25" t="n">
        <v>45870</v>
      </c>
      <c r="C207" t="inlineStr">
        <is>
          <t>SO-26056</t>
        </is>
      </c>
      <c r="D207" t="inlineStr">
        <is>
          <t>Ashgrin Bistro</t>
        </is>
      </c>
      <c r="E207" t="inlineStr">
        <is>
          <t>Restaurant</t>
        </is>
      </c>
      <c r="F207" t="inlineStr">
        <is>
          <t>West</t>
        </is>
      </c>
      <c r="G207" t="inlineStr">
        <is>
          <t>Lena K.</t>
        </is>
      </c>
      <c r="H207" t="inlineStr">
        <is>
          <t>Barista milk 1L x12</t>
        </is>
      </c>
      <c r="I207" t="inlineStr">
        <is>
          <t>Dairy &amp; eggs</t>
        </is>
      </c>
      <c r="J207" t="n">
        <v>8</v>
      </c>
      <c r="K207" s="26" t="n">
        <v>26.4</v>
      </c>
      <c r="L207" s="26">
        <f>J207*K207</f>
        <v>211.2</v>
      </c>
      <c r="M207" s="26" t="n">
        <v>20.12</v>
      </c>
      <c r="N207" s="26">
        <f>J207*M207</f>
        <v>160.96</v>
      </c>
      <c r="O207" s="26">
        <f>L207-N207</f>
        <v>50.24</v>
      </c>
      <c r="P207">
        <f>IF(AND(OR(Dashboard!$C$5="All",F207=Dashboard!$C$5),OR(Dashboard!$G$5="All",I207=Dashboard!$G$5),OR(Dashboard!$K$5="All",G207=Dashboard!$K$5)),1,0)</f>
        <v>1</v>
      </c>
      <c r="Q207">
        <f>IF(P207=1,IF(COUNTIFS($C$2:C207,C207,$P$2:P207,1)=1,1,0),0)</f>
        <v>0</v>
      </c>
    </row>
    <row r="208">
      <c r="A208" s="24" t="n">
        <v>45885</v>
      </c>
      <c r="B208" s="25" t="n">
        <v>45870</v>
      </c>
      <c r="C208" t="inlineStr">
        <is>
          <t>SO-26056</t>
        </is>
      </c>
      <c r="D208" t="inlineStr">
        <is>
          <t>Ashgrin Bistro</t>
        </is>
      </c>
      <c r="E208" t="inlineStr">
        <is>
          <t>Restaurant</t>
        </is>
      </c>
      <c r="F208" t="inlineStr">
        <is>
          <t>West</t>
        </is>
      </c>
      <c r="G208" t="inlineStr">
        <is>
          <t>Lena K.</t>
        </is>
      </c>
      <c r="H208" t="inlineStr">
        <is>
          <t>Chickpeas 2kg</t>
        </is>
      </c>
      <c r="I208" t="inlineStr">
        <is>
          <t>Dry goods</t>
        </is>
      </c>
      <c r="J208" t="n">
        <v>2</v>
      </c>
      <c r="K208" s="26" t="n">
        <v>9.199999999999999</v>
      </c>
      <c r="L208" s="26">
        <f>J208*K208</f>
        <v>18.4</v>
      </c>
      <c r="M208" s="26" t="n">
        <v>6.28</v>
      </c>
      <c r="N208" s="26">
        <f>J208*M208</f>
        <v>12.56</v>
      </c>
      <c r="O208" s="26">
        <f>L208-N208</f>
        <v>5.84</v>
      </c>
      <c r="P208">
        <f>IF(AND(OR(Dashboard!$C$5="All",F208=Dashboard!$C$5),OR(Dashboard!$G$5="All",I208=Dashboard!$G$5),OR(Dashboard!$K$5="All",G208=Dashboard!$K$5)),1,0)</f>
        <v>1</v>
      </c>
      <c r="Q208">
        <f>IF(P208=1,IF(COUNTIFS($C$2:C208,C208,$P$2:P208,1)=1,1,0),0)</f>
        <v>0</v>
      </c>
    </row>
    <row r="209">
      <c r="A209" s="24" t="n">
        <v>45885</v>
      </c>
      <c r="B209" s="25" t="n">
        <v>45870</v>
      </c>
      <c r="C209" t="inlineStr">
        <is>
          <t>SO-26074</t>
        </is>
      </c>
      <c r="D209" t="inlineStr">
        <is>
          <t>Umberlee Café</t>
        </is>
      </c>
      <c r="E209" t="inlineStr">
        <is>
          <t>Café</t>
        </is>
      </c>
      <c r="F209" t="inlineStr">
        <is>
          <t>East</t>
        </is>
      </c>
      <c r="G209" t="inlineStr">
        <is>
          <t>Priya N.</t>
        </is>
      </c>
      <c r="H209" t="inlineStr">
        <is>
          <t>Cheddar block 2kg</t>
        </is>
      </c>
      <c r="I209" t="inlineStr">
        <is>
          <t>Dairy &amp; eggs</t>
        </is>
      </c>
      <c r="J209" t="n">
        <v>9</v>
      </c>
      <c r="K209" s="26" t="n">
        <v>31.5</v>
      </c>
      <c r="L209" s="26">
        <f>J209*K209</f>
        <v>283.5</v>
      </c>
      <c r="M209" s="26" t="n">
        <v>23.21</v>
      </c>
      <c r="N209" s="26">
        <f>J209*M209</f>
        <v>208.89</v>
      </c>
      <c r="O209" s="26">
        <f>L209-N209</f>
        <v>74.61</v>
      </c>
      <c r="P209">
        <f>IF(AND(OR(Dashboard!$C$5="All",F209=Dashboard!$C$5),OR(Dashboard!$G$5="All",I209=Dashboard!$G$5),OR(Dashboard!$K$5="All",G209=Dashboard!$K$5)),1,0)</f>
        <v>1</v>
      </c>
      <c r="Q209">
        <f>IF(P209=1,IF(COUNTIFS($C$2:C209,C209,$P$2:P209,1)=1,1,0),0)</f>
        <v>1</v>
      </c>
    </row>
    <row r="210">
      <c r="A210" s="24" t="n">
        <v>45885</v>
      </c>
      <c r="B210" s="25" t="n">
        <v>45870</v>
      </c>
      <c r="C210" t="inlineStr">
        <is>
          <t>SO-26074</t>
        </is>
      </c>
      <c r="D210" t="inlineStr">
        <is>
          <t>Umberlee Café</t>
        </is>
      </c>
      <c r="E210" t="inlineStr">
        <is>
          <t>Café</t>
        </is>
      </c>
      <c r="F210" t="inlineStr">
        <is>
          <t>East</t>
        </is>
      </c>
      <c r="G210" t="inlineStr">
        <is>
          <t>Priya N.</t>
        </is>
      </c>
      <c r="H210" t="inlineStr">
        <is>
          <t>Croissant dough x48</t>
        </is>
      </c>
      <c r="I210" t="inlineStr">
        <is>
          <t>Bakery</t>
        </is>
      </c>
      <c r="J210" t="n">
        <v>13</v>
      </c>
      <c r="K210" s="26" t="n">
        <v>67.2</v>
      </c>
      <c r="L210" s="26">
        <f>J210*K210</f>
        <v>873.6</v>
      </c>
      <c r="M210" s="26" t="n">
        <v>37.73</v>
      </c>
      <c r="N210" s="26">
        <f>J210*M210</f>
        <v>490.49</v>
      </c>
      <c r="O210" s="26">
        <f>L210-N210</f>
        <v>383.11</v>
      </c>
      <c r="P210">
        <f>IF(AND(OR(Dashboard!$C$5="All",F210=Dashboard!$C$5),OR(Dashboard!$G$5="All",I210=Dashboard!$G$5),OR(Dashboard!$K$5="All",G210=Dashboard!$K$5)),1,0)</f>
        <v>1</v>
      </c>
      <c r="Q210">
        <f>IF(P210=1,IF(COUNTIFS($C$2:C210,C210,$P$2:P210,1)=1,1,0),0)</f>
        <v>0</v>
      </c>
    </row>
    <row r="211">
      <c r="A211" s="24" t="n">
        <v>45885</v>
      </c>
      <c r="B211" s="25" t="n">
        <v>45870</v>
      </c>
      <c r="C211" t="inlineStr">
        <is>
          <t>SO-26076</t>
        </is>
      </c>
      <c r="D211" t="inlineStr">
        <is>
          <t>Yarrowick Canteen</t>
        </is>
      </c>
      <c r="E211" t="inlineStr">
        <is>
          <t>Caterer</t>
        </is>
      </c>
      <c r="F211" t="inlineStr">
        <is>
          <t>North</t>
        </is>
      </c>
      <c r="G211" t="inlineStr">
        <is>
          <t>Priya N.</t>
        </is>
      </c>
      <c r="H211" t="inlineStr">
        <is>
          <t>Unsalted butter 5kg</t>
        </is>
      </c>
      <c r="I211" t="inlineStr">
        <is>
          <t>Dairy &amp; eggs</t>
        </is>
      </c>
      <c r="J211" t="n">
        <v>8</v>
      </c>
      <c r="K211" s="26" t="n">
        <v>58</v>
      </c>
      <c r="L211" s="26">
        <f>J211*K211</f>
        <v>464</v>
      </c>
      <c r="M211" s="26" t="n">
        <v>45.23</v>
      </c>
      <c r="N211" s="26">
        <f>J211*M211</f>
        <v>361.84</v>
      </c>
      <c r="O211" s="26">
        <f>L211-N211</f>
        <v>102.16</v>
      </c>
      <c r="P211">
        <f>IF(AND(OR(Dashboard!$C$5="All",F211=Dashboard!$C$5),OR(Dashboard!$G$5="All",I211=Dashboard!$G$5),OR(Dashboard!$K$5="All",G211=Dashboard!$K$5)),1,0)</f>
        <v>1</v>
      </c>
      <c r="Q211">
        <f>IF(P211=1,IF(COUNTIFS($C$2:C211,C211,$P$2:P211,1)=1,1,0),0)</f>
        <v>1</v>
      </c>
    </row>
    <row r="212">
      <c r="A212" s="24" t="n">
        <v>45885</v>
      </c>
      <c r="B212" s="25" t="n">
        <v>45870</v>
      </c>
      <c r="C212" t="inlineStr">
        <is>
          <t>SO-26076</t>
        </is>
      </c>
      <c r="D212" t="inlineStr">
        <is>
          <t>Yarrowick Canteen</t>
        </is>
      </c>
      <c r="E212" t="inlineStr">
        <is>
          <t>Caterer</t>
        </is>
      </c>
      <c r="F212" t="inlineStr">
        <is>
          <t>North</t>
        </is>
      </c>
      <c r="G212" t="inlineStr">
        <is>
          <t>Priya N.</t>
        </is>
      </c>
      <c r="H212" t="inlineStr">
        <is>
          <t>Orange juice 2L x6</t>
        </is>
      </c>
      <c r="I212" t="inlineStr">
        <is>
          <t>Beverages</t>
        </is>
      </c>
      <c r="J212" t="n">
        <v>8</v>
      </c>
      <c r="K212" s="26" t="n">
        <v>27</v>
      </c>
      <c r="L212" s="26">
        <f>J212*K212</f>
        <v>216</v>
      </c>
      <c r="M212" s="26" t="n">
        <v>17.42</v>
      </c>
      <c r="N212" s="26">
        <f>J212*M212</f>
        <v>139.36</v>
      </c>
      <c r="O212" s="26">
        <f>L212-N212</f>
        <v>76.64</v>
      </c>
      <c r="P212">
        <f>IF(AND(OR(Dashboard!$C$5="All",F212=Dashboard!$C$5),OR(Dashboard!$G$5="All",I212=Dashboard!$G$5),OR(Dashboard!$K$5="All",G212=Dashboard!$K$5)),1,0)</f>
        <v>1</v>
      </c>
      <c r="Q212">
        <f>IF(P212=1,IF(COUNTIFS($C$2:C212,C212,$P$2:P212,1)=1,1,0),0)</f>
        <v>0</v>
      </c>
    </row>
    <row r="213">
      <c r="A213" s="24" t="n">
        <v>45885</v>
      </c>
      <c r="B213" s="25" t="n">
        <v>45870</v>
      </c>
      <c r="C213" t="inlineStr">
        <is>
          <t>SO-26076</t>
        </is>
      </c>
      <c r="D213" t="inlineStr">
        <is>
          <t>Yarrowick Canteen</t>
        </is>
      </c>
      <c r="E213" t="inlineStr">
        <is>
          <t>Caterer</t>
        </is>
      </c>
      <c r="F213" t="inlineStr">
        <is>
          <t>North</t>
        </is>
      </c>
      <c r="G213" t="inlineStr">
        <is>
          <t>Priya N.</t>
        </is>
      </c>
      <c r="H213" t="inlineStr">
        <is>
          <t>Plain flour 12.5kg</t>
        </is>
      </c>
      <c r="I213" t="inlineStr">
        <is>
          <t>Dry goods</t>
        </is>
      </c>
      <c r="J213" t="n">
        <v>6</v>
      </c>
      <c r="K213" s="26" t="n">
        <v>24.6</v>
      </c>
      <c r="L213" s="26">
        <f>J213*K213</f>
        <v>147.6</v>
      </c>
      <c r="M213" s="26" t="n">
        <v>17.53</v>
      </c>
      <c r="N213" s="26">
        <f>J213*M213</f>
        <v>105.18</v>
      </c>
      <c r="O213" s="26">
        <f>L213-N213</f>
        <v>42.42</v>
      </c>
      <c r="P213">
        <f>IF(AND(OR(Dashboard!$C$5="All",F213=Dashboard!$C$5),OR(Dashboard!$G$5="All",I213=Dashboard!$G$5),OR(Dashboard!$K$5="All",G213=Dashboard!$K$5)),1,0)</f>
        <v>1</v>
      </c>
      <c r="Q213">
        <f>IF(P213=1,IF(COUNTIFS($C$2:C213,C213,$P$2:P213,1)=1,1,0),0)</f>
        <v>0</v>
      </c>
    </row>
    <row r="214">
      <c r="A214" s="24" t="n">
        <v>45886</v>
      </c>
      <c r="B214" s="25" t="n">
        <v>45870</v>
      </c>
      <c r="C214" t="inlineStr">
        <is>
          <t>SO-26060</t>
        </is>
      </c>
      <c r="D214" t="inlineStr">
        <is>
          <t>Gorrowin Dining Room</t>
        </is>
      </c>
      <c r="E214" t="inlineStr">
        <is>
          <t>Restaurant</t>
        </is>
      </c>
      <c r="F214" t="inlineStr">
        <is>
          <t>West</t>
        </is>
      </c>
      <c r="G214" t="inlineStr">
        <is>
          <t>Lena K.</t>
        </is>
      </c>
      <c r="H214" t="inlineStr">
        <is>
          <t>Brioche buns x24</t>
        </is>
      </c>
      <c r="I214" t="inlineStr">
        <is>
          <t>Bakery</t>
        </is>
      </c>
      <c r="J214" t="n">
        <v>13</v>
      </c>
      <c r="K214" s="26" t="n">
        <v>26.4</v>
      </c>
      <c r="L214" s="26">
        <f>J214*K214</f>
        <v>343.2</v>
      </c>
      <c r="M214" s="26" t="n">
        <v>14.69</v>
      </c>
      <c r="N214" s="26">
        <f>J214*M214</f>
        <v>190.97</v>
      </c>
      <c r="O214" s="26">
        <f>L214-N214</f>
        <v>152.23</v>
      </c>
      <c r="P214">
        <f>IF(AND(OR(Dashboard!$C$5="All",F214=Dashboard!$C$5),OR(Dashboard!$G$5="All",I214=Dashboard!$G$5),OR(Dashboard!$K$5="All",G214=Dashboard!$K$5)),1,0)</f>
        <v>1</v>
      </c>
      <c r="Q214">
        <f>IF(P214=1,IF(COUNTIFS($C$2:C214,C214,$P$2:P214,1)=1,1,0),0)</f>
        <v>1</v>
      </c>
    </row>
    <row r="215">
      <c r="A215" s="24" t="n">
        <v>45886</v>
      </c>
      <c r="B215" s="25" t="n">
        <v>45870</v>
      </c>
      <c r="C215" t="inlineStr">
        <is>
          <t>SO-26060</t>
        </is>
      </c>
      <c r="D215" t="inlineStr">
        <is>
          <t>Gorrowin Dining Room</t>
        </is>
      </c>
      <c r="E215" t="inlineStr">
        <is>
          <t>Restaurant</t>
        </is>
      </c>
      <c r="F215" t="inlineStr">
        <is>
          <t>West</t>
        </is>
      </c>
      <c r="G215" t="inlineStr">
        <is>
          <t>Lena K.</t>
        </is>
      </c>
      <c r="H215" t="inlineStr">
        <is>
          <t>Puff pastry sheets 5kg</t>
        </is>
      </c>
      <c r="I215" t="inlineStr">
        <is>
          <t>Frozen</t>
        </is>
      </c>
      <c r="J215" t="n">
        <v>9</v>
      </c>
      <c r="K215" s="26" t="n">
        <v>34</v>
      </c>
      <c r="L215" s="26">
        <f>J215*K215</f>
        <v>306</v>
      </c>
      <c r="M215" s="26" t="n">
        <v>24.77</v>
      </c>
      <c r="N215" s="26">
        <f>J215*M215</f>
        <v>222.93</v>
      </c>
      <c r="O215" s="26">
        <f>L215-N215</f>
        <v>83.07</v>
      </c>
      <c r="P215">
        <f>IF(AND(OR(Dashboard!$C$5="All",F215=Dashboard!$C$5),OR(Dashboard!$G$5="All",I215=Dashboard!$G$5),OR(Dashboard!$K$5="All",G215=Dashboard!$K$5)),1,0)</f>
        <v>1</v>
      </c>
      <c r="Q215">
        <f>IF(P215=1,IF(COUNTIFS($C$2:C215,C215,$P$2:P215,1)=1,1,0),0)</f>
        <v>0</v>
      </c>
    </row>
    <row r="216">
      <c r="A216" s="24" t="n">
        <v>45887</v>
      </c>
      <c r="B216" s="25" t="n">
        <v>45870</v>
      </c>
      <c r="C216" t="inlineStr">
        <is>
          <t>SO-26078</t>
        </is>
      </c>
      <c r="D216" t="inlineStr">
        <is>
          <t>Saltrey Fine Foods</t>
        </is>
      </c>
      <c r="E216" t="inlineStr">
        <is>
          <t>Grocer</t>
        </is>
      </c>
      <c r="F216" t="inlineStr">
        <is>
          <t>North</t>
        </is>
      </c>
      <c r="G216" t="inlineStr">
        <is>
          <t>Priya N.</t>
        </is>
      </c>
      <c r="H216" t="inlineStr">
        <is>
          <t>Rolled oats 5kg</t>
        </is>
      </c>
      <c r="I216" t="inlineStr">
        <is>
          <t>Dry goods</t>
        </is>
      </c>
      <c r="J216" t="n">
        <v>24</v>
      </c>
      <c r="K216" s="26" t="n">
        <v>14.75</v>
      </c>
      <c r="L216" s="26">
        <f>J216*K216</f>
        <v>354</v>
      </c>
      <c r="M216" s="26" t="n">
        <v>10.54</v>
      </c>
      <c r="N216" s="26">
        <f>J216*M216</f>
        <v>252.96</v>
      </c>
      <c r="O216" s="26">
        <f>L216-N216</f>
        <v>101.04</v>
      </c>
      <c r="P216">
        <f>IF(AND(OR(Dashboard!$C$5="All",F216=Dashboard!$C$5),OR(Dashboard!$G$5="All",I216=Dashboard!$G$5),OR(Dashboard!$K$5="All",G216=Dashboard!$K$5)),1,0)</f>
        <v>1</v>
      </c>
      <c r="Q216">
        <f>IF(P216=1,IF(COUNTIFS($C$2:C216,C216,$P$2:P216,1)=1,1,0),0)</f>
        <v>1</v>
      </c>
    </row>
    <row r="217">
      <c r="A217" s="24" t="n">
        <v>45887</v>
      </c>
      <c r="B217" s="25" t="n">
        <v>45870</v>
      </c>
      <c r="C217" t="inlineStr">
        <is>
          <t>SO-26078</t>
        </is>
      </c>
      <c r="D217" t="inlineStr">
        <is>
          <t>Saltrey Fine Foods</t>
        </is>
      </c>
      <c r="E217" t="inlineStr">
        <is>
          <t>Grocer</t>
        </is>
      </c>
      <c r="F217" t="inlineStr">
        <is>
          <t>North</t>
        </is>
      </c>
      <c r="G217" t="inlineStr">
        <is>
          <t>Priya N.</t>
        </is>
      </c>
      <c r="H217" t="inlineStr">
        <is>
          <t>Orange juice 2L x6</t>
        </is>
      </c>
      <c r="I217" t="inlineStr">
        <is>
          <t>Beverages</t>
        </is>
      </c>
      <c r="J217" t="n">
        <v>17</v>
      </c>
      <c r="K217" s="26" t="n">
        <v>27</v>
      </c>
      <c r="L217" s="26">
        <f>J217*K217</f>
        <v>459</v>
      </c>
      <c r="M217" s="26" t="n">
        <v>16.77</v>
      </c>
      <c r="N217" s="26">
        <f>J217*M217</f>
        <v>285.09</v>
      </c>
      <c r="O217" s="26">
        <f>L217-N217</f>
        <v>173.91</v>
      </c>
      <c r="P217">
        <f>IF(AND(OR(Dashboard!$C$5="All",F217=Dashboard!$C$5),OR(Dashboard!$G$5="All",I217=Dashboard!$G$5),OR(Dashboard!$K$5="All",G217=Dashboard!$K$5)),1,0)</f>
        <v>1</v>
      </c>
      <c r="Q217">
        <f>IF(P217=1,IF(COUNTIFS($C$2:C217,C217,$P$2:P217,1)=1,1,0),0)</f>
        <v>0</v>
      </c>
    </row>
    <row r="218">
      <c r="A218" s="24" t="n">
        <v>45887</v>
      </c>
      <c r="B218" s="25" t="n">
        <v>45870</v>
      </c>
      <c r="C218" t="inlineStr">
        <is>
          <t>SO-26078</t>
        </is>
      </c>
      <c r="D218" t="inlineStr">
        <is>
          <t>Saltrey Fine Foods</t>
        </is>
      </c>
      <c r="E218" t="inlineStr">
        <is>
          <t>Grocer</t>
        </is>
      </c>
      <c r="F218" t="inlineStr">
        <is>
          <t>North</t>
        </is>
      </c>
      <c r="G218" t="inlineStr">
        <is>
          <t>Priya N.</t>
        </is>
      </c>
      <c r="H218" t="inlineStr">
        <is>
          <t>Sourdough loaf x10</t>
        </is>
      </c>
      <c r="I218" t="inlineStr">
        <is>
          <t>Bakery</t>
        </is>
      </c>
      <c r="J218" t="n">
        <v>13</v>
      </c>
      <c r="K218" s="26" t="n">
        <v>52</v>
      </c>
      <c r="L218" s="26">
        <f>J218*K218</f>
        <v>676</v>
      </c>
      <c r="M218" s="26" t="n">
        <v>29.78</v>
      </c>
      <c r="N218" s="26">
        <f>J218*M218</f>
        <v>387.14</v>
      </c>
      <c r="O218" s="26">
        <f>L218-N218</f>
        <v>288.86</v>
      </c>
      <c r="P218">
        <f>IF(AND(OR(Dashboard!$C$5="All",F218=Dashboard!$C$5),OR(Dashboard!$G$5="All",I218=Dashboard!$G$5),OR(Dashboard!$K$5="All",G218=Dashboard!$K$5)),1,0)</f>
        <v>1</v>
      </c>
      <c r="Q218">
        <f>IF(P218=1,IF(COUNTIFS($C$2:C218,C218,$P$2:P218,1)=1,1,0),0)</f>
        <v>0</v>
      </c>
    </row>
    <row r="219">
      <c r="A219" s="24" t="n">
        <v>45887</v>
      </c>
      <c r="B219" s="25" t="n">
        <v>45870</v>
      </c>
      <c r="C219" t="inlineStr">
        <is>
          <t>SO-26081</t>
        </is>
      </c>
      <c r="D219" t="inlineStr">
        <is>
          <t>Brasken Events Co.</t>
        </is>
      </c>
      <c r="E219" t="inlineStr">
        <is>
          <t>Caterer</t>
        </is>
      </c>
      <c r="F219" t="inlineStr">
        <is>
          <t>North</t>
        </is>
      </c>
      <c r="G219" t="inlineStr">
        <is>
          <t>Priya N.</t>
        </is>
      </c>
      <c r="H219" t="inlineStr">
        <is>
          <t>Orange juice 2L x6</t>
        </is>
      </c>
      <c r="I219" t="inlineStr">
        <is>
          <t>Beverages</t>
        </is>
      </c>
      <c r="J219" t="n">
        <v>13</v>
      </c>
      <c r="K219" s="26" t="n">
        <v>27</v>
      </c>
      <c r="L219" s="26">
        <f>J219*K219</f>
        <v>351</v>
      </c>
      <c r="M219" s="26" t="n">
        <v>17.54</v>
      </c>
      <c r="N219" s="26">
        <f>J219*M219</f>
        <v>228.02</v>
      </c>
      <c r="O219" s="26">
        <f>L219-N219</f>
        <v>122.98</v>
      </c>
      <c r="P219">
        <f>IF(AND(OR(Dashboard!$C$5="All",F219=Dashboard!$C$5),OR(Dashboard!$G$5="All",I219=Dashboard!$G$5),OR(Dashboard!$K$5="All",G219=Dashboard!$K$5)),1,0)</f>
        <v>1</v>
      </c>
      <c r="Q219">
        <f>IF(P219=1,IF(COUNTIFS($C$2:C219,C219,$P$2:P219,1)=1,1,0),0)</f>
        <v>1</v>
      </c>
    </row>
    <row r="220">
      <c r="A220" s="24" t="n">
        <v>45887</v>
      </c>
      <c r="B220" s="25" t="n">
        <v>45870</v>
      </c>
      <c r="C220" t="inlineStr">
        <is>
          <t>SO-26081</t>
        </is>
      </c>
      <c r="D220" t="inlineStr">
        <is>
          <t>Brasken Events Co.</t>
        </is>
      </c>
      <c r="E220" t="inlineStr">
        <is>
          <t>Caterer</t>
        </is>
      </c>
      <c r="F220" t="inlineStr">
        <is>
          <t>North</t>
        </is>
      </c>
      <c r="G220" t="inlineStr">
        <is>
          <t>Priya N.</t>
        </is>
      </c>
      <c r="H220" t="inlineStr">
        <is>
          <t>Rolled oats 5kg</t>
        </is>
      </c>
      <c r="I220" t="inlineStr">
        <is>
          <t>Dry goods</t>
        </is>
      </c>
      <c r="J220" t="n">
        <v>10</v>
      </c>
      <c r="K220" s="26" t="n">
        <v>14.75</v>
      </c>
      <c r="L220" s="26">
        <f>J220*K220</f>
        <v>147.5</v>
      </c>
      <c r="M220" s="26" t="n">
        <v>10.41</v>
      </c>
      <c r="N220" s="26">
        <f>J220*M220</f>
        <v>104.1</v>
      </c>
      <c r="O220" s="26">
        <f>L220-N220</f>
        <v>43.4</v>
      </c>
      <c r="P220">
        <f>IF(AND(OR(Dashboard!$C$5="All",F220=Dashboard!$C$5),OR(Dashboard!$G$5="All",I220=Dashboard!$G$5),OR(Dashboard!$K$5="All",G220=Dashboard!$K$5)),1,0)</f>
        <v>1</v>
      </c>
      <c r="Q220">
        <f>IF(P220=1,IF(COUNTIFS($C$2:C220,C220,$P$2:P220,1)=1,1,0),0)</f>
        <v>0</v>
      </c>
    </row>
    <row r="221">
      <c r="A221" s="24" t="n">
        <v>45887</v>
      </c>
      <c r="B221" s="25" t="n">
        <v>45870</v>
      </c>
      <c r="C221" t="inlineStr">
        <is>
          <t>SO-26085</t>
        </is>
      </c>
      <c r="D221" t="inlineStr">
        <is>
          <t>Vantrey Pantry</t>
        </is>
      </c>
      <c r="E221" t="inlineStr">
        <is>
          <t>Grocer</t>
        </is>
      </c>
      <c r="F221" t="inlineStr">
        <is>
          <t>West</t>
        </is>
      </c>
      <c r="G221" t="inlineStr">
        <is>
          <t>Lena K.</t>
        </is>
      </c>
      <c r="H221" t="inlineStr">
        <is>
          <t>Bagels x36</t>
        </is>
      </c>
      <c r="I221" t="inlineStr">
        <is>
          <t>Bakery</t>
        </is>
      </c>
      <c r="J221" t="n">
        <v>11</v>
      </c>
      <c r="K221" s="26" t="n">
        <v>38.5</v>
      </c>
      <c r="L221" s="26">
        <f>J221*K221</f>
        <v>423.5</v>
      </c>
      <c r="M221" s="26" t="n">
        <v>23.07</v>
      </c>
      <c r="N221" s="26">
        <f>J221*M221</f>
        <v>253.77</v>
      </c>
      <c r="O221" s="26">
        <f>L221-N221</f>
        <v>169.73</v>
      </c>
      <c r="P221">
        <f>IF(AND(OR(Dashboard!$C$5="All",F221=Dashboard!$C$5),OR(Dashboard!$G$5="All",I221=Dashboard!$G$5),OR(Dashboard!$K$5="All",G221=Dashboard!$K$5)),1,0)</f>
        <v>1</v>
      </c>
      <c r="Q221">
        <f>IF(P221=1,IF(COUNTIFS($C$2:C221,C221,$P$2:P221,1)=1,1,0),0)</f>
        <v>1</v>
      </c>
    </row>
    <row r="222">
      <c r="A222" s="24" t="n">
        <v>45887</v>
      </c>
      <c r="B222" s="25" t="n">
        <v>45870</v>
      </c>
      <c r="C222" t="inlineStr">
        <is>
          <t>SO-26085</t>
        </is>
      </c>
      <c r="D222" t="inlineStr">
        <is>
          <t>Vantrey Pantry</t>
        </is>
      </c>
      <c r="E222" t="inlineStr">
        <is>
          <t>Grocer</t>
        </is>
      </c>
      <c r="F222" t="inlineStr">
        <is>
          <t>West</t>
        </is>
      </c>
      <c r="G222" t="inlineStr">
        <is>
          <t>Lena K.</t>
        </is>
      </c>
      <c r="H222" t="inlineStr">
        <is>
          <t>Barista milk 1L x12</t>
        </is>
      </c>
      <c r="I222" t="inlineStr">
        <is>
          <t>Dairy &amp; eggs</t>
        </is>
      </c>
      <c r="J222" t="n">
        <v>12</v>
      </c>
      <c r="K222" s="26" t="n">
        <v>26.4</v>
      </c>
      <c r="L222" s="26">
        <f>J222*K222</f>
        <v>316.8</v>
      </c>
      <c r="M222" s="26" t="n">
        <v>20.45</v>
      </c>
      <c r="N222" s="26">
        <f>J222*M222</f>
        <v>245.4</v>
      </c>
      <c r="O222" s="26">
        <f>L222-N222</f>
        <v>71.4</v>
      </c>
      <c r="P222">
        <f>IF(AND(OR(Dashboard!$C$5="All",F222=Dashboard!$C$5),OR(Dashboard!$G$5="All",I222=Dashboard!$G$5),OR(Dashboard!$K$5="All",G222=Dashboard!$K$5)),1,0)</f>
        <v>1</v>
      </c>
      <c r="Q222">
        <f>IF(P222=1,IF(COUNTIFS($C$2:C222,C222,$P$2:P222,1)=1,1,0),0)</f>
        <v>0</v>
      </c>
    </row>
    <row r="223">
      <c r="A223" s="24" t="n">
        <v>45887</v>
      </c>
      <c r="B223" s="25" t="n">
        <v>45870</v>
      </c>
      <c r="C223" t="inlineStr">
        <is>
          <t>SO-26085</t>
        </is>
      </c>
      <c r="D223" t="inlineStr">
        <is>
          <t>Vantrey Pantry</t>
        </is>
      </c>
      <c r="E223" t="inlineStr">
        <is>
          <t>Grocer</t>
        </is>
      </c>
      <c r="F223" t="inlineStr">
        <is>
          <t>West</t>
        </is>
      </c>
      <c r="G223" t="inlineStr">
        <is>
          <t>Lena K.</t>
        </is>
      </c>
      <c r="H223" t="inlineStr">
        <is>
          <t>Sparkling water 24pk</t>
        </is>
      </c>
      <c r="I223" t="inlineStr">
        <is>
          <t>Beverages</t>
        </is>
      </c>
      <c r="J223" t="n">
        <v>6</v>
      </c>
      <c r="K223" s="26" t="n">
        <v>21.6</v>
      </c>
      <c r="L223" s="26">
        <f>J223*K223</f>
        <v>129.6</v>
      </c>
      <c r="M223" s="26" t="n">
        <v>13.15</v>
      </c>
      <c r="N223" s="26">
        <f>J223*M223</f>
        <v>78.9</v>
      </c>
      <c r="O223" s="26">
        <f>L223-N223</f>
        <v>50.7</v>
      </c>
      <c r="P223">
        <f>IF(AND(OR(Dashboard!$C$5="All",F223=Dashboard!$C$5),OR(Dashboard!$G$5="All",I223=Dashboard!$G$5),OR(Dashboard!$K$5="All",G223=Dashboard!$K$5)),1,0)</f>
        <v>1</v>
      </c>
      <c r="Q223">
        <f>IF(P223=1,IF(COUNTIFS($C$2:C223,C223,$P$2:P223,1)=1,1,0),0)</f>
        <v>0</v>
      </c>
    </row>
    <row r="224">
      <c r="A224" s="24" t="n">
        <v>45888</v>
      </c>
      <c r="B224" s="25" t="n">
        <v>45870</v>
      </c>
      <c r="C224" t="inlineStr">
        <is>
          <t>SO-26066</t>
        </is>
      </c>
      <c r="D224" t="inlineStr">
        <is>
          <t>Orrinby Bistro</t>
        </is>
      </c>
      <c r="E224" t="inlineStr">
        <is>
          <t>Restaurant</t>
        </is>
      </c>
      <c r="F224" t="inlineStr">
        <is>
          <t>South</t>
        </is>
      </c>
      <c r="G224" t="inlineStr">
        <is>
          <t>Tom W.</t>
        </is>
      </c>
      <c r="H224" t="inlineStr">
        <is>
          <t>Coffee beans 1kg</t>
        </is>
      </c>
      <c r="I224" t="inlineStr">
        <is>
          <t>Beverages</t>
        </is>
      </c>
      <c r="J224" t="n">
        <v>4</v>
      </c>
      <c r="K224" s="26" t="n">
        <v>31.5</v>
      </c>
      <c r="L224" s="26">
        <f>J224*K224</f>
        <v>126</v>
      </c>
      <c r="M224" s="26" t="n">
        <v>19.99</v>
      </c>
      <c r="N224" s="26">
        <f>J224*M224</f>
        <v>79.96</v>
      </c>
      <c r="O224" s="26">
        <f>L224-N224</f>
        <v>46.04</v>
      </c>
      <c r="P224">
        <f>IF(AND(OR(Dashboard!$C$5="All",F224=Dashboard!$C$5),OR(Dashboard!$G$5="All",I224=Dashboard!$G$5),OR(Dashboard!$K$5="All",G224=Dashboard!$K$5)),1,0)</f>
        <v>1</v>
      </c>
      <c r="Q224">
        <f>IF(P224=1,IF(COUNTIFS($C$2:C224,C224,$P$2:P224,1)=1,1,0),0)</f>
        <v>1</v>
      </c>
    </row>
    <row r="225">
      <c r="A225" s="24" t="n">
        <v>45888</v>
      </c>
      <c r="B225" s="25" t="n">
        <v>45870</v>
      </c>
      <c r="C225" t="inlineStr">
        <is>
          <t>SO-26066</t>
        </is>
      </c>
      <c r="D225" t="inlineStr">
        <is>
          <t>Orrinby Bistro</t>
        </is>
      </c>
      <c r="E225" t="inlineStr">
        <is>
          <t>Restaurant</t>
        </is>
      </c>
      <c r="F225" t="inlineStr">
        <is>
          <t>South</t>
        </is>
      </c>
      <c r="G225" t="inlineStr">
        <is>
          <t>Tom W.</t>
        </is>
      </c>
      <c r="H225" t="inlineStr">
        <is>
          <t>Sourdough loaf x10</t>
        </is>
      </c>
      <c r="I225" t="inlineStr">
        <is>
          <t>Bakery</t>
        </is>
      </c>
      <c r="J225" t="n">
        <v>10</v>
      </c>
      <c r="K225" s="26" t="n">
        <v>52</v>
      </c>
      <c r="L225" s="26">
        <f>J225*K225</f>
        <v>520</v>
      </c>
      <c r="M225" s="26" t="n">
        <v>29.52</v>
      </c>
      <c r="N225" s="26">
        <f>J225*M225</f>
        <v>295.2</v>
      </c>
      <c r="O225" s="26">
        <f>L225-N225</f>
        <v>224.8</v>
      </c>
      <c r="P225">
        <f>IF(AND(OR(Dashboard!$C$5="All",F225=Dashboard!$C$5),OR(Dashboard!$G$5="All",I225=Dashboard!$G$5),OR(Dashboard!$K$5="All",G225=Dashboard!$K$5)),1,0)</f>
        <v>1</v>
      </c>
      <c r="Q225">
        <f>IF(P225=1,IF(COUNTIFS($C$2:C225,C225,$P$2:P225,1)=1,1,0),0)</f>
        <v>0</v>
      </c>
    </row>
    <row r="226">
      <c r="A226" s="24" t="n">
        <v>45888</v>
      </c>
      <c r="B226" s="25" t="n">
        <v>45870</v>
      </c>
      <c r="C226" t="inlineStr">
        <is>
          <t>SO-26066</t>
        </is>
      </c>
      <c r="D226" t="inlineStr">
        <is>
          <t>Orrinby Bistro</t>
        </is>
      </c>
      <c r="E226" t="inlineStr">
        <is>
          <t>Restaurant</t>
        </is>
      </c>
      <c r="F226" t="inlineStr">
        <is>
          <t>South</t>
        </is>
      </c>
      <c r="G226" t="inlineStr">
        <is>
          <t>Tom W.</t>
        </is>
      </c>
      <c r="H226" t="inlineStr">
        <is>
          <t>Plain flour 12.5kg</t>
        </is>
      </c>
      <c r="I226" t="inlineStr">
        <is>
          <t>Dry goods</t>
        </is>
      </c>
      <c r="J226" t="n">
        <v>6</v>
      </c>
      <c r="K226" s="26" t="n">
        <v>24.6</v>
      </c>
      <c r="L226" s="26">
        <f>J226*K226</f>
        <v>147.6</v>
      </c>
      <c r="M226" s="26" t="n">
        <v>17.5</v>
      </c>
      <c r="N226" s="26">
        <f>J226*M226</f>
        <v>105</v>
      </c>
      <c r="O226" s="26">
        <f>L226-N226</f>
        <v>42.6</v>
      </c>
      <c r="P226">
        <f>IF(AND(OR(Dashboard!$C$5="All",F226=Dashboard!$C$5),OR(Dashboard!$G$5="All",I226=Dashboard!$G$5),OR(Dashboard!$K$5="All",G226=Dashboard!$K$5)),1,0)</f>
        <v>1</v>
      </c>
      <c r="Q226">
        <f>IF(P226=1,IF(COUNTIFS($C$2:C226,C226,$P$2:P226,1)=1,1,0),0)</f>
        <v>0</v>
      </c>
    </row>
    <row r="227">
      <c r="A227" s="24" t="n">
        <v>45889</v>
      </c>
      <c r="B227" s="25" t="n">
        <v>45870</v>
      </c>
      <c r="C227" t="inlineStr">
        <is>
          <t>SO-26041</t>
        </is>
      </c>
      <c r="D227" t="inlineStr">
        <is>
          <t>Cindlemoor Café</t>
        </is>
      </c>
      <c r="E227" t="inlineStr">
        <is>
          <t>Café</t>
        </is>
      </c>
      <c r="F227" t="inlineStr">
        <is>
          <t>West</t>
        </is>
      </c>
      <c r="G227" t="inlineStr">
        <is>
          <t>Lena K.</t>
        </is>
      </c>
      <c r="H227" t="inlineStr">
        <is>
          <t>Orange juice 2L x6</t>
        </is>
      </c>
      <c r="I227" t="inlineStr">
        <is>
          <t>Beverages</t>
        </is>
      </c>
      <c r="J227" t="n">
        <v>10</v>
      </c>
      <c r="K227" s="26" t="n">
        <v>27</v>
      </c>
      <c r="L227" s="26">
        <f>J227*K227</f>
        <v>270</v>
      </c>
      <c r="M227" s="26" t="n">
        <v>16.13</v>
      </c>
      <c r="N227" s="26">
        <f>J227*M227</f>
        <v>161.3</v>
      </c>
      <c r="O227" s="26">
        <f>L227-N227</f>
        <v>108.7</v>
      </c>
      <c r="P227">
        <f>IF(AND(OR(Dashboard!$C$5="All",F227=Dashboard!$C$5),OR(Dashboard!$G$5="All",I227=Dashboard!$G$5),OR(Dashboard!$K$5="All",G227=Dashboard!$K$5)),1,0)</f>
        <v>1</v>
      </c>
      <c r="Q227">
        <f>IF(P227=1,IF(COUNTIFS($C$2:C227,C227,$P$2:P227,1)=1,1,0),0)</f>
        <v>1</v>
      </c>
    </row>
    <row r="228">
      <c r="A228" s="24" t="n">
        <v>45889</v>
      </c>
      <c r="B228" s="25" t="n">
        <v>45870</v>
      </c>
      <c r="C228" t="inlineStr">
        <is>
          <t>SO-26041</t>
        </is>
      </c>
      <c r="D228" t="inlineStr">
        <is>
          <t>Cindlemoor Café</t>
        </is>
      </c>
      <c r="E228" t="inlineStr">
        <is>
          <t>Café</t>
        </is>
      </c>
      <c r="F228" t="inlineStr">
        <is>
          <t>West</t>
        </is>
      </c>
      <c r="G228" t="inlineStr">
        <is>
          <t>Lena K.</t>
        </is>
      </c>
      <c r="H228" t="inlineStr">
        <is>
          <t>Olive oil 4L</t>
        </is>
      </c>
      <c r="I228" t="inlineStr">
        <is>
          <t>Dry goods</t>
        </is>
      </c>
      <c r="J228" t="n">
        <v>2</v>
      </c>
      <c r="K228" s="26" t="n">
        <v>38.9</v>
      </c>
      <c r="L228" s="26">
        <f>J228*K228</f>
        <v>77.8</v>
      </c>
      <c r="M228" s="26" t="n">
        <v>26.92</v>
      </c>
      <c r="N228" s="26">
        <f>J228*M228</f>
        <v>53.84</v>
      </c>
      <c r="O228" s="26">
        <f>L228-N228</f>
        <v>23.96</v>
      </c>
      <c r="P228">
        <f>IF(AND(OR(Dashboard!$C$5="All",F228=Dashboard!$C$5),OR(Dashboard!$G$5="All",I228=Dashboard!$G$5),OR(Dashboard!$K$5="All",G228=Dashboard!$K$5)),1,0)</f>
        <v>1</v>
      </c>
      <c r="Q228">
        <f>IF(P228=1,IF(COUNTIFS($C$2:C228,C228,$P$2:P228,1)=1,1,0),0)</f>
        <v>0</v>
      </c>
    </row>
    <row r="229">
      <c r="A229" s="24" t="n">
        <v>45889</v>
      </c>
      <c r="B229" s="25" t="n">
        <v>45870</v>
      </c>
      <c r="C229" t="inlineStr">
        <is>
          <t>SO-26041</t>
        </is>
      </c>
      <c r="D229" t="inlineStr">
        <is>
          <t>Cindlemoor Café</t>
        </is>
      </c>
      <c r="E229" t="inlineStr">
        <is>
          <t>Café</t>
        </is>
      </c>
      <c r="F229" t="inlineStr">
        <is>
          <t>West</t>
        </is>
      </c>
      <c r="G229" t="inlineStr">
        <is>
          <t>Lena K.</t>
        </is>
      </c>
      <c r="H229" t="inlineStr">
        <is>
          <t>Croissant dough x48</t>
        </is>
      </c>
      <c r="I229" t="inlineStr">
        <is>
          <t>Bakery</t>
        </is>
      </c>
      <c r="J229" t="n">
        <v>10</v>
      </c>
      <c r="K229" s="26" t="n">
        <v>67.2</v>
      </c>
      <c r="L229" s="26">
        <f>J229*K229</f>
        <v>672</v>
      </c>
      <c r="M229" s="26" t="n">
        <v>38.55</v>
      </c>
      <c r="N229" s="26">
        <f>J229*M229</f>
        <v>385.5</v>
      </c>
      <c r="O229" s="26">
        <f>L229-N229</f>
        <v>286.5</v>
      </c>
      <c r="P229">
        <f>IF(AND(OR(Dashboard!$C$5="All",F229=Dashboard!$C$5),OR(Dashboard!$G$5="All",I229=Dashboard!$G$5),OR(Dashboard!$K$5="All",G229=Dashboard!$K$5)),1,0)</f>
        <v>1</v>
      </c>
      <c r="Q229">
        <f>IF(P229=1,IF(COUNTIFS($C$2:C229,C229,$P$2:P229,1)=1,1,0),0)</f>
        <v>0</v>
      </c>
    </row>
    <row r="230">
      <c r="A230" s="24" t="n">
        <v>45889</v>
      </c>
      <c r="B230" s="25" t="n">
        <v>45870</v>
      </c>
      <c r="C230" t="inlineStr">
        <is>
          <t>SO-26041</t>
        </is>
      </c>
      <c r="D230" t="inlineStr">
        <is>
          <t>Cindlemoor Café</t>
        </is>
      </c>
      <c r="E230" t="inlineStr">
        <is>
          <t>Café</t>
        </is>
      </c>
      <c r="F230" t="inlineStr">
        <is>
          <t>West</t>
        </is>
      </c>
      <c r="G230" t="inlineStr">
        <is>
          <t>Lena K.</t>
        </is>
      </c>
      <c r="H230" t="inlineStr">
        <is>
          <t>Puff pastry sheets 5kg</t>
        </is>
      </c>
      <c r="I230" t="inlineStr">
        <is>
          <t>Frozen</t>
        </is>
      </c>
      <c r="J230" t="n">
        <v>6</v>
      </c>
      <c r="K230" s="26" t="n">
        <v>34</v>
      </c>
      <c r="L230" s="26">
        <f>J230*K230</f>
        <v>204</v>
      </c>
      <c r="M230" s="26" t="n">
        <v>25.42</v>
      </c>
      <c r="N230" s="26">
        <f>J230*M230</f>
        <v>152.52</v>
      </c>
      <c r="O230" s="26">
        <f>L230-N230</f>
        <v>51.48</v>
      </c>
      <c r="P230">
        <f>IF(AND(OR(Dashboard!$C$5="All",F230=Dashboard!$C$5),OR(Dashboard!$G$5="All",I230=Dashboard!$G$5),OR(Dashboard!$K$5="All",G230=Dashboard!$K$5)),1,0)</f>
        <v>1</v>
      </c>
      <c r="Q230">
        <f>IF(P230=1,IF(COUNTIFS($C$2:C230,C230,$P$2:P230,1)=1,1,0),0)</f>
        <v>0</v>
      </c>
    </row>
    <row r="231">
      <c r="A231" s="24" t="n">
        <v>45889</v>
      </c>
      <c r="B231" s="25" t="n">
        <v>45870</v>
      </c>
      <c r="C231" t="inlineStr">
        <is>
          <t>SO-26064</t>
        </is>
      </c>
      <c r="D231" t="inlineStr">
        <is>
          <t>Nethercot Espresso Bar</t>
        </is>
      </c>
      <c r="E231" t="inlineStr">
        <is>
          <t>Café</t>
        </is>
      </c>
      <c r="F231" t="inlineStr">
        <is>
          <t>North</t>
        </is>
      </c>
      <c r="G231" t="inlineStr">
        <is>
          <t>Priya N.</t>
        </is>
      </c>
      <c r="H231" t="inlineStr">
        <is>
          <t>Brioche buns x24</t>
        </is>
      </c>
      <c r="I231" t="inlineStr">
        <is>
          <t>Bakery</t>
        </is>
      </c>
      <c r="J231" t="n">
        <v>7</v>
      </c>
      <c r="K231" s="26" t="n">
        <v>26.4</v>
      </c>
      <c r="L231" s="26">
        <f>J231*K231</f>
        <v>184.8</v>
      </c>
      <c r="M231" s="26" t="n">
        <v>14.8</v>
      </c>
      <c r="N231" s="26">
        <f>J231*M231</f>
        <v>103.6</v>
      </c>
      <c r="O231" s="26">
        <f>L231-N231</f>
        <v>81.2</v>
      </c>
      <c r="P231">
        <f>IF(AND(OR(Dashboard!$C$5="All",F231=Dashboard!$C$5),OR(Dashboard!$G$5="All",I231=Dashboard!$G$5),OR(Dashboard!$K$5="All",G231=Dashboard!$K$5)),1,0)</f>
        <v>1</v>
      </c>
      <c r="Q231">
        <f>IF(P231=1,IF(COUNTIFS($C$2:C231,C231,$P$2:P231,1)=1,1,0),0)</f>
        <v>1</v>
      </c>
    </row>
    <row r="232">
      <c r="A232" s="24" t="n">
        <v>45889</v>
      </c>
      <c r="B232" s="25" t="n">
        <v>45870</v>
      </c>
      <c r="C232" t="inlineStr">
        <is>
          <t>SO-26064</t>
        </is>
      </c>
      <c r="D232" t="inlineStr">
        <is>
          <t>Nethercot Espresso Bar</t>
        </is>
      </c>
      <c r="E232" t="inlineStr">
        <is>
          <t>Café</t>
        </is>
      </c>
      <c r="F232" t="inlineStr">
        <is>
          <t>North</t>
        </is>
      </c>
      <c r="G232" t="inlineStr">
        <is>
          <t>Priya N.</t>
        </is>
      </c>
      <c r="H232" t="inlineStr">
        <is>
          <t>Barista milk 1L x12</t>
        </is>
      </c>
      <c r="I232" t="inlineStr">
        <is>
          <t>Dairy &amp; eggs</t>
        </is>
      </c>
      <c r="J232" t="n">
        <v>13</v>
      </c>
      <c r="K232" s="26" t="n">
        <v>26.4</v>
      </c>
      <c r="L232" s="26">
        <f>J232*K232</f>
        <v>343.2</v>
      </c>
      <c r="M232" s="26" t="n">
        <v>19.42</v>
      </c>
      <c r="N232" s="26">
        <f>J232*M232</f>
        <v>252.46</v>
      </c>
      <c r="O232" s="26">
        <f>L232-N232</f>
        <v>90.74</v>
      </c>
      <c r="P232">
        <f>IF(AND(OR(Dashboard!$C$5="All",F232=Dashboard!$C$5),OR(Dashboard!$G$5="All",I232=Dashboard!$G$5),OR(Dashboard!$K$5="All",G232=Dashboard!$K$5)),1,0)</f>
        <v>1</v>
      </c>
      <c r="Q232">
        <f>IF(P232=1,IF(COUNTIFS($C$2:C232,C232,$P$2:P232,1)=1,1,0),0)</f>
        <v>0</v>
      </c>
    </row>
    <row r="233">
      <c r="A233" s="24" t="n">
        <v>45889</v>
      </c>
      <c r="B233" s="25" t="n">
        <v>45870</v>
      </c>
      <c r="C233" t="inlineStr">
        <is>
          <t>SO-26064</t>
        </is>
      </c>
      <c r="D233" t="inlineStr">
        <is>
          <t>Nethercot Espresso Bar</t>
        </is>
      </c>
      <c r="E233" t="inlineStr">
        <is>
          <t>Café</t>
        </is>
      </c>
      <c r="F233" t="inlineStr">
        <is>
          <t>North</t>
        </is>
      </c>
      <c r="G233" t="inlineStr">
        <is>
          <t>Priya N.</t>
        </is>
      </c>
      <c r="H233" t="inlineStr">
        <is>
          <t>Chickpeas 2kg</t>
        </is>
      </c>
      <c r="I233" t="inlineStr">
        <is>
          <t>Dry goods</t>
        </is>
      </c>
      <c r="J233" t="n">
        <v>14</v>
      </c>
      <c r="K233" s="26" t="n">
        <v>9.199999999999999</v>
      </c>
      <c r="L233" s="26">
        <f>J233*K233</f>
        <v>128.8</v>
      </c>
      <c r="M233" s="26" t="n">
        <v>6.1</v>
      </c>
      <c r="N233" s="26">
        <f>J233*M233</f>
        <v>85.4</v>
      </c>
      <c r="O233" s="26">
        <f>L233-N233</f>
        <v>43.4</v>
      </c>
      <c r="P233">
        <f>IF(AND(OR(Dashboard!$C$5="All",F233=Dashboard!$C$5),OR(Dashboard!$G$5="All",I233=Dashboard!$G$5),OR(Dashboard!$K$5="All",G233=Dashboard!$K$5)),1,0)</f>
        <v>1</v>
      </c>
      <c r="Q233">
        <f>IF(P233=1,IF(COUNTIFS($C$2:C233,C233,$P$2:P233,1)=1,1,0),0)</f>
        <v>0</v>
      </c>
    </row>
    <row r="234">
      <c r="A234" s="24" t="n">
        <v>45889</v>
      </c>
      <c r="B234" s="25" t="n">
        <v>45870</v>
      </c>
      <c r="C234" t="inlineStr">
        <is>
          <t>SO-26064</t>
        </is>
      </c>
      <c r="D234" t="inlineStr">
        <is>
          <t>Nethercot Espresso Bar</t>
        </is>
      </c>
      <c r="E234" t="inlineStr">
        <is>
          <t>Café</t>
        </is>
      </c>
      <c r="F234" t="inlineStr">
        <is>
          <t>North</t>
        </is>
      </c>
      <c r="G234" t="inlineStr">
        <is>
          <t>Priya N.</t>
        </is>
      </c>
      <c r="H234" t="inlineStr">
        <is>
          <t>Loose-leaf tea 500g</t>
        </is>
      </c>
      <c r="I234" t="inlineStr">
        <is>
          <t>Beverages</t>
        </is>
      </c>
      <c r="J234" t="n">
        <v>5</v>
      </c>
      <c r="K234" s="26" t="n">
        <v>18.9</v>
      </c>
      <c r="L234" s="26">
        <f>J234*K234</f>
        <v>94.5</v>
      </c>
      <c r="M234" s="26" t="n">
        <v>11.49</v>
      </c>
      <c r="N234" s="26">
        <f>J234*M234</f>
        <v>57.45</v>
      </c>
      <c r="O234" s="26">
        <f>L234-N234</f>
        <v>37.05</v>
      </c>
      <c r="P234">
        <f>IF(AND(OR(Dashboard!$C$5="All",F234=Dashboard!$C$5),OR(Dashboard!$G$5="All",I234=Dashboard!$G$5),OR(Dashboard!$K$5="All",G234=Dashboard!$K$5)),1,0)</f>
        <v>1</v>
      </c>
      <c r="Q234">
        <f>IF(P234=1,IF(COUNTIFS($C$2:C234,C234,$P$2:P234,1)=1,1,0),0)</f>
        <v>0</v>
      </c>
    </row>
    <row r="235">
      <c r="A235" s="24" t="n">
        <v>45889</v>
      </c>
      <c r="B235" s="25" t="n">
        <v>45870</v>
      </c>
      <c r="C235" t="inlineStr">
        <is>
          <t>SO-26070</t>
        </is>
      </c>
      <c r="D235" t="inlineStr">
        <is>
          <t>Oskaby Coffee House</t>
        </is>
      </c>
      <c r="E235" t="inlineStr">
        <is>
          <t>Café</t>
        </is>
      </c>
      <c r="F235" t="inlineStr">
        <is>
          <t>South</t>
        </is>
      </c>
      <c r="G235" t="inlineStr">
        <is>
          <t>Tom W.</t>
        </is>
      </c>
      <c r="H235" t="inlineStr">
        <is>
          <t>Cheddar block 2kg</t>
        </is>
      </c>
      <c r="I235" t="inlineStr">
        <is>
          <t>Dairy &amp; eggs</t>
        </is>
      </c>
      <c r="J235" t="n">
        <v>3</v>
      </c>
      <c r="K235" s="26" t="n">
        <v>31.5</v>
      </c>
      <c r="L235" s="26">
        <f>J235*K235</f>
        <v>94.5</v>
      </c>
      <c r="M235" s="26" t="n">
        <v>23.5</v>
      </c>
      <c r="N235" s="26">
        <f>J235*M235</f>
        <v>70.5</v>
      </c>
      <c r="O235" s="26">
        <f>L235-N235</f>
        <v>24</v>
      </c>
      <c r="P235">
        <f>IF(AND(OR(Dashboard!$C$5="All",F235=Dashboard!$C$5),OR(Dashboard!$G$5="All",I235=Dashboard!$G$5),OR(Dashboard!$K$5="All",G235=Dashboard!$K$5)),1,0)</f>
        <v>1</v>
      </c>
      <c r="Q235">
        <f>IF(P235=1,IF(COUNTIFS($C$2:C235,C235,$P$2:P235,1)=1,1,0),0)</f>
        <v>1</v>
      </c>
    </row>
    <row r="236">
      <c r="A236" s="24" t="n">
        <v>45889</v>
      </c>
      <c r="B236" s="25" t="n">
        <v>45870</v>
      </c>
      <c r="C236" t="inlineStr">
        <is>
          <t>SO-26070</t>
        </is>
      </c>
      <c r="D236" t="inlineStr">
        <is>
          <t>Oskaby Coffee House</t>
        </is>
      </c>
      <c r="E236" t="inlineStr">
        <is>
          <t>Café</t>
        </is>
      </c>
      <c r="F236" t="inlineStr">
        <is>
          <t>South</t>
        </is>
      </c>
      <c r="G236" t="inlineStr">
        <is>
          <t>Tom W.</t>
        </is>
      </c>
      <c r="H236" t="inlineStr">
        <is>
          <t>Loose-leaf tea 500g</t>
        </is>
      </c>
      <c r="I236" t="inlineStr">
        <is>
          <t>Beverages</t>
        </is>
      </c>
      <c r="J236" t="n">
        <v>5</v>
      </c>
      <c r="K236" s="26" t="n">
        <v>18.9</v>
      </c>
      <c r="L236" s="26">
        <f>J236*K236</f>
        <v>94.5</v>
      </c>
      <c r="M236" s="26" t="n">
        <v>11.99</v>
      </c>
      <c r="N236" s="26">
        <f>J236*M236</f>
        <v>59.95</v>
      </c>
      <c r="O236" s="26">
        <f>L236-N236</f>
        <v>34.55</v>
      </c>
      <c r="P236">
        <f>IF(AND(OR(Dashboard!$C$5="All",F236=Dashboard!$C$5),OR(Dashboard!$G$5="All",I236=Dashboard!$G$5),OR(Dashboard!$K$5="All",G236=Dashboard!$K$5)),1,0)</f>
        <v>1</v>
      </c>
      <c r="Q236">
        <f>IF(P236=1,IF(COUNTIFS($C$2:C236,C236,$P$2:P236,1)=1,1,0),0)</f>
        <v>0</v>
      </c>
    </row>
    <row r="237">
      <c r="A237" s="24" t="n">
        <v>45889</v>
      </c>
      <c r="B237" s="25" t="n">
        <v>45870</v>
      </c>
      <c r="C237" t="inlineStr">
        <is>
          <t>SO-26070</t>
        </is>
      </c>
      <c r="D237" t="inlineStr">
        <is>
          <t>Oskaby Coffee House</t>
        </is>
      </c>
      <c r="E237" t="inlineStr">
        <is>
          <t>Café</t>
        </is>
      </c>
      <c r="F237" t="inlineStr">
        <is>
          <t>South</t>
        </is>
      </c>
      <c r="G237" t="inlineStr">
        <is>
          <t>Tom W.</t>
        </is>
      </c>
      <c r="H237" t="inlineStr">
        <is>
          <t>Chickpeas 2kg</t>
        </is>
      </c>
      <c r="I237" t="inlineStr">
        <is>
          <t>Dry goods</t>
        </is>
      </c>
      <c r="J237" t="n">
        <v>3</v>
      </c>
      <c r="K237" s="26" t="n">
        <v>9.199999999999999</v>
      </c>
      <c r="L237" s="26">
        <f>J237*K237</f>
        <v>27.6</v>
      </c>
      <c r="M237" s="26" t="n">
        <v>6.34</v>
      </c>
      <c r="N237" s="26">
        <f>J237*M237</f>
        <v>19.02</v>
      </c>
      <c r="O237" s="26">
        <f>L237-N237</f>
        <v>8.58</v>
      </c>
      <c r="P237">
        <f>IF(AND(OR(Dashboard!$C$5="All",F237=Dashboard!$C$5),OR(Dashboard!$G$5="All",I237=Dashboard!$G$5),OR(Dashboard!$K$5="All",G237=Dashboard!$K$5)),1,0)</f>
        <v>1</v>
      </c>
      <c r="Q237">
        <f>IF(P237=1,IF(COUNTIFS($C$2:C237,C237,$P$2:P237,1)=1,1,0),0)</f>
        <v>0</v>
      </c>
    </row>
    <row r="238">
      <c r="A238" s="24" t="n">
        <v>45889</v>
      </c>
      <c r="B238" s="25" t="n">
        <v>45870</v>
      </c>
      <c r="C238" t="inlineStr">
        <is>
          <t>SO-26070</t>
        </is>
      </c>
      <c r="D238" t="inlineStr">
        <is>
          <t>Oskaby Coffee House</t>
        </is>
      </c>
      <c r="E238" t="inlineStr">
        <is>
          <t>Café</t>
        </is>
      </c>
      <c r="F238" t="inlineStr">
        <is>
          <t>South</t>
        </is>
      </c>
      <c r="G238" t="inlineStr">
        <is>
          <t>Tom W.</t>
        </is>
      </c>
      <c r="H238" t="inlineStr">
        <is>
          <t>Frozen berries 2kg</t>
        </is>
      </c>
      <c r="I238" t="inlineStr">
        <is>
          <t>Frozen</t>
        </is>
      </c>
      <c r="J238" t="n">
        <v>7</v>
      </c>
      <c r="K238" s="26" t="n">
        <v>19.8</v>
      </c>
      <c r="L238" s="26">
        <f>J238*K238</f>
        <v>138.6</v>
      </c>
      <c r="M238" s="26" t="n">
        <v>13.91</v>
      </c>
      <c r="N238" s="26">
        <f>J238*M238</f>
        <v>97.37</v>
      </c>
      <c r="O238" s="26">
        <f>L238-N238</f>
        <v>41.23</v>
      </c>
      <c r="P238">
        <f>IF(AND(OR(Dashboard!$C$5="All",F238=Dashboard!$C$5),OR(Dashboard!$G$5="All",I238=Dashboard!$G$5),OR(Dashboard!$K$5="All",G238=Dashboard!$K$5)),1,0)</f>
        <v>1</v>
      </c>
      <c r="Q238">
        <f>IF(P238=1,IF(COUNTIFS($C$2:C238,C238,$P$2:P238,1)=1,1,0),0)</f>
        <v>0</v>
      </c>
    </row>
    <row r="239">
      <c r="A239" s="24" t="n">
        <v>45890</v>
      </c>
      <c r="B239" s="25" t="n">
        <v>45870</v>
      </c>
      <c r="C239" t="inlineStr">
        <is>
          <t>SO-26048</t>
        </is>
      </c>
      <c r="D239" t="inlineStr">
        <is>
          <t>Bellcourt Kitchen</t>
        </is>
      </c>
      <c r="E239" t="inlineStr">
        <is>
          <t>Restaurant</t>
        </is>
      </c>
      <c r="F239" t="inlineStr">
        <is>
          <t>East</t>
        </is>
      </c>
      <c r="G239" t="inlineStr">
        <is>
          <t>Priya N.</t>
        </is>
      </c>
      <c r="H239" t="inlineStr">
        <is>
          <t>Gelato 5L</t>
        </is>
      </c>
      <c r="I239" t="inlineStr">
        <is>
          <t>Frozen</t>
        </is>
      </c>
      <c r="J239" t="n">
        <v>13</v>
      </c>
      <c r="K239" s="26" t="n">
        <v>46.5</v>
      </c>
      <c r="L239" s="26">
        <f>J239*K239</f>
        <v>604.5</v>
      </c>
      <c r="M239" s="26" t="n">
        <v>34.2</v>
      </c>
      <c r="N239" s="26">
        <f>J239*M239</f>
        <v>444.6</v>
      </c>
      <c r="O239" s="26">
        <f>L239-N239</f>
        <v>159.9</v>
      </c>
      <c r="P239">
        <f>IF(AND(OR(Dashboard!$C$5="All",F239=Dashboard!$C$5),OR(Dashboard!$G$5="All",I239=Dashboard!$G$5),OR(Dashboard!$K$5="All",G239=Dashboard!$K$5)),1,0)</f>
        <v>1</v>
      </c>
      <c r="Q239">
        <f>IF(P239=1,IF(COUNTIFS($C$2:C239,C239,$P$2:P239,1)=1,1,0),0)</f>
        <v>1</v>
      </c>
    </row>
    <row r="240">
      <c r="A240" s="24" t="n">
        <v>45890</v>
      </c>
      <c r="B240" s="25" t="n">
        <v>45870</v>
      </c>
      <c r="C240" t="inlineStr">
        <is>
          <t>SO-26048</t>
        </is>
      </c>
      <c r="D240" t="inlineStr">
        <is>
          <t>Bellcourt Kitchen</t>
        </is>
      </c>
      <c r="E240" t="inlineStr">
        <is>
          <t>Restaurant</t>
        </is>
      </c>
      <c r="F240" t="inlineStr">
        <is>
          <t>East</t>
        </is>
      </c>
      <c r="G240" t="inlineStr">
        <is>
          <t>Priya N.</t>
        </is>
      </c>
      <c r="H240" t="inlineStr">
        <is>
          <t>Loose-leaf tea 500g</t>
        </is>
      </c>
      <c r="I240" t="inlineStr">
        <is>
          <t>Beverages</t>
        </is>
      </c>
      <c r="J240" t="n">
        <v>3</v>
      </c>
      <c r="K240" s="26" t="n">
        <v>18.9</v>
      </c>
      <c r="L240" s="26">
        <f>J240*K240</f>
        <v>56.7</v>
      </c>
      <c r="M240" s="26" t="n">
        <v>11.41</v>
      </c>
      <c r="N240" s="26">
        <f>J240*M240</f>
        <v>34.23</v>
      </c>
      <c r="O240" s="26">
        <f>L240-N240</f>
        <v>22.47</v>
      </c>
      <c r="P240">
        <f>IF(AND(OR(Dashboard!$C$5="All",F240=Dashboard!$C$5),OR(Dashboard!$G$5="All",I240=Dashboard!$G$5),OR(Dashboard!$K$5="All",G240=Dashboard!$K$5)),1,0)</f>
        <v>1</v>
      </c>
      <c r="Q240">
        <f>IF(P240=1,IF(COUNTIFS($C$2:C240,C240,$P$2:P240,1)=1,1,0),0)</f>
        <v>0</v>
      </c>
    </row>
    <row r="241">
      <c r="A241" s="24" t="n">
        <v>45890</v>
      </c>
      <c r="B241" s="25" t="n">
        <v>45870</v>
      </c>
      <c r="C241" t="inlineStr">
        <is>
          <t>SO-26069</t>
        </is>
      </c>
      <c r="D241" t="inlineStr">
        <is>
          <t>Haskett Café</t>
        </is>
      </c>
      <c r="E241" t="inlineStr">
        <is>
          <t>Café</t>
        </is>
      </c>
      <c r="F241" t="inlineStr">
        <is>
          <t>South</t>
        </is>
      </c>
      <c r="G241" t="inlineStr">
        <is>
          <t>Tom W.</t>
        </is>
      </c>
      <c r="H241" t="inlineStr">
        <is>
          <t>Coffee beans 1kg</t>
        </is>
      </c>
      <c r="I241" t="inlineStr">
        <is>
          <t>Beverages</t>
        </is>
      </c>
      <c r="J241" t="n">
        <v>11</v>
      </c>
      <c r="K241" s="26" t="n">
        <v>31.5</v>
      </c>
      <c r="L241" s="26">
        <f>J241*K241</f>
        <v>346.5</v>
      </c>
      <c r="M241" s="26" t="n">
        <v>20.25</v>
      </c>
      <c r="N241" s="26">
        <f>J241*M241</f>
        <v>222.75</v>
      </c>
      <c r="O241" s="26">
        <f>L241-N241</f>
        <v>123.75</v>
      </c>
      <c r="P241">
        <f>IF(AND(OR(Dashboard!$C$5="All",F241=Dashboard!$C$5),OR(Dashboard!$G$5="All",I241=Dashboard!$G$5),OR(Dashboard!$K$5="All",G241=Dashboard!$K$5)),1,0)</f>
        <v>1</v>
      </c>
      <c r="Q241">
        <f>IF(P241=1,IF(COUNTIFS($C$2:C241,C241,$P$2:P241,1)=1,1,0),0)</f>
        <v>1</v>
      </c>
    </row>
    <row r="242">
      <c r="A242" s="24" t="n">
        <v>45890</v>
      </c>
      <c r="B242" s="25" t="n">
        <v>45870</v>
      </c>
      <c r="C242" t="inlineStr">
        <is>
          <t>SO-26069</t>
        </is>
      </c>
      <c r="D242" t="inlineStr">
        <is>
          <t>Haskett Café</t>
        </is>
      </c>
      <c r="E242" t="inlineStr">
        <is>
          <t>Café</t>
        </is>
      </c>
      <c r="F242" t="inlineStr">
        <is>
          <t>South</t>
        </is>
      </c>
      <c r="G242" t="inlineStr">
        <is>
          <t>Tom W.</t>
        </is>
      </c>
      <c r="H242" t="inlineStr">
        <is>
          <t>Gelato 5L</t>
        </is>
      </c>
      <c r="I242" t="inlineStr">
        <is>
          <t>Frozen</t>
        </is>
      </c>
      <c r="J242" t="n">
        <v>5</v>
      </c>
      <c r="K242" s="26" t="n">
        <v>46.5</v>
      </c>
      <c r="L242" s="26">
        <f>J242*K242</f>
        <v>232.5</v>
      </c>
      <c r="M242" s="26" t="n">
        <v>34.65</v>
      </c>
      <c r="N242" s="26">
        <f>J242*M242</f>
        <v>173.25</v>
      </c>
      <c r="O242" s="26">
        <f>L242-N242</f>
        <v>59.25</v>
      </c>
      <c r="P242">
        <f>IF(AND(OR(Dashboard!$C$5="All",F242=Dashboard!$C$5),OR(Dashboard!$G$5="All",I242=Dashboard!$G$5),OR(Dashboard!$K$5="All",G242=Dashboard!$K$5)),1,0)</f>
        <v>1</v>
      </c>
      <c r="Q242">
        <f>IF(P242=1,IF(COUNTIFS($C$2:C242,C242,$P$2:P242,1)=1,1,0),0)</f>
        <v>0</v>
      </c>
    </row>
    <row r="243">
      <c r="A243" s="24" t="n">
        <v>45890</v>
      </c>
      <c r="B243" s="25" t="n">
        <v>45870</v>
      </c>
      <c r="C243" t="inlineStr">
        <is>
          <t>SO-26069</t>
        </is>
      </c>
      <c r="D243" t="inlineStr">
        <is>
          <t>Haskett Café</t>
        </is>
      </c>
      <c r="E243" t="inlineStr">
        <is>
          <t>Café</t>
        </is>
      </c>
      <c r="F243" t="inlineStr">
        <is>
          <t>South</t>
        </is>
      </c>
      <c r="G243" t="inlineStr">
        <is>
          <t>Tom W.</t>
        </is>
      </c>
      <c r="H243" t="inlineStr">
        <is>
          <t>Rolled oats 5kg</t>
        </is>
      </c>
      <c r="I243" t="inlineStr">
        <is>
          <t>Dry goods</t>
        </is>
      </c>
      <c r="J243" t="n">
        <v>14</v>
      </c>
      <c r="K243" s="26" t="n">
        <v>14.75</v>
      </c>
      <c r="L243" s="26">
        <f>J243*K243</f>
        <v>206.5</v>
      </c>
      <c r="M243" s="26" t="n">
        <v>9.9</v>
      </c>
      <c r="N243" s="26">
        <f>J243*M243</f>
        <v>138.6</v>
      </c>
      <c r="O243" s="26">
        <f>L243-N243</f>
        <v>67.9</v>
      </c>
      <c r="P243">
        <f>IF(AND(OR(Dashboard!$C$5="All",F243=Dashboard!$C$5),OR(Dashboard!$G$5="All",I243=Dashboard!$G$5),OR(Dashboard!$K$5="All",G243=Dashboard!$K$5)),1,0)</f>
        <v>1</v>
      </c>
      <c r="Q243">
        <f>IF(P243=1,IF(COUNTIFS($C$2:C243,C243,$P$2:P243,1)=1,1,0),0)</f>
        <v>0</v>
      </c>
    </row>
    <row r="244">
      <c r="A244" s="24" t="n">
        <v>45890</v>
      </c>
      <c r="B244" s="25" t="n">
        <v>45870</v>
      </c>
      <c r="C244" t="inlineStr">
        <is>
          <t>SO-26069</t>
        </is>
      </c>
      <c r="D244" t="inlineStr">
        <is>
          <t>Haskett Café</t>
        </is>
      </c>
      <c r="E244" t="inlineStr">
        <is>
          <t>Café</t>
        </is>
      </c>
      <c r="F244" t="inlineStr">
        <is>
          <t>South</t>
        </is>
      </c>
      <c r="G244" t="inlineStr">
        <is>
          <t>Tom W.</t>
        </is>
      </c>
      <c r="H244" t="inlineStr">
        <is>
          <t>Cheddar block 2kg</t>
        </is>
      </c>
      <c r="I244" t="inlineStr">
        <is>
          <t>Dairy &amp; eggs</t>
        </is>
      </c>
      <c r="J244" t="n">
        <v>5</v>
      </c>
      <c r="K244" s="26" t="n">
        <v>31.5</v>
      </c>
      <c r="L244" s="26">
        <f>J244*K244</f>
        <v>157.5</v>
      </c>
      <c r="M244" s="26" t="n">
        <v>24.65</v>
      </c>
      <c r="N244" s="26">
        <f>J244*M244</f>
        <v>123.25</v>
      </c>
      <c r="O244" s="26">
        <f>L244-N244</f>
        <v>34.25</v>
      </c>
      <c r="P244">
        <f>IF(AND(OR(Dashboard!$C$5="All",F244=Dashboard!$C$5),OR(Dashboard!$G$5="All",I244=Dashboard!$G$5),OR(Dashboard!$K$5="All",G244=Dashboard!$K$5)),1,0)</f>
        <v>1</v>
      </c>
      <c r="Q244">
        <f>IF(P244=1,IF(COUNTIFS($C$2:C244,C244,$P$2:P244,1)=1,1,0),0)</f>
        <v>0</v>
      </c>
    </row>
    <row r="245">
      <c r="A245" s="24" t="n">
        <v>45894</v>
      </c>
      <c r="B245" s="25" t="n">
        <v>45870</v>
      </c>
      <c r="C245" t="inlineStr">
        <is>
          <t>SO-26058</t>
        </is>
      </c>
      <c r="D245" t="inlineStr">
        <is>
          <t>Umberlee Café</t>
        </is>
      </c>
      <c r="E245" t="inlineStr">
        <is>
          <t>Café</t>
        </is>
      </c>
      <c r="F245" t="inlineStr">
        <is>
          <t>East</t>
        </is>
      </c>
      <c r="G245" t="inlineStr">
        <is>
          <t>Priya N.</t>
        </is>
      </c>
      <c r="H245" t="inlineStr">
        <is>
          <t>Puff pastry sheets 5kg</t>
        </is>
      </c>
      <c r="I245" t="inlineStr">
        <is>
          <t>Frozen</t>
        </is>
      </c>
      <c r="J245" t="n">
        <v>13</v>
      </c>
      <c r="K245" s="26" t="n">
        <v>34</v>
      </c>
      <c r="L245" s="26">
        <f>J245*K245</f>
        <v>442</v>
      </c>
      <c r="M245" s="26" t="n">
        <v>24.44</v>
      </c>
      <c r="N245" s="26">
        <f>J245*M245</f>
        <v>317.72</v>
      </c>
      <c r="O245" s="26">
        <f>L245-N245</f>
        <v>124.28</v>
      </c>
      <c r="P245">
        <f>IF(AND(OR(Dashboard!$C$5="All",F245=Dashboard!$C$5),OR(Dashboard!$G$5="All",I245=Dashboard!$G$5),OR(Dashboard!$K$5="All",G245=Dashboard!$K$5)),1,0)</f>
        <v>1</v>
      </c>
      <c r="Q245">
        <f>IF(P245=1,IF(COUNTIFS($C$2:C245,C245,$P$2:P245,1)=1,1,0),0)</f>
        <v>1</v>
      </c>
    </row>
    <row r="246">
      <c r="A246" s="24" t="n">
        <v>45894</v>
      </c>
      <c r="B246" s="25" t="n">
        <v>45870</v>
      </c>
      <c r="C246" t="inlineStr">
        <is>
          <t>SO-26058</t>
        </is>
      </c>
      <c r="D246" t="inlineStr">
        <is>
          <t>Umberlee Café</t>
        </is>
      </c>
      <c r="E246" t="inlineStr">
        <is>
          <t>Café</t>
        </is>
      </c>
      <c r="F246" t="inlineStr">
        <is>
          <t>East</t>
        </is>
      </c>
      <c r="G246" t="inlineStr">
        <is>
          <t>Priya N.</t>
        </is>
      </c>
      <c r="H246" t="inlineStr">
        <is>
          <t>Chickpeas 2kg</t>
        </is>
      </c>
      <c r="I246" t="inlineStr">
        <is>
          <t>Dry goods</t>
        </is>
      </c>
      <c r="J246" t="n">
        <v>3</v>
      </c>
      <c r="K246" s="26" t="n">
        <v>9.199999999999999</v>
      </c>
      <c r="L246" s="26">
        <f>J246*K246</f>
        <v>27.6</v>
      </c>
      <c r="M246" s="26" t="n">
        <v>6.12</v>
      </c>
      <c r="N246" s="26">
        <f>J246*M246</f>
        <v>18.36</v>
      </c>
      <c r="O246" s="26">
        <f>L246-N246</f>
        <v>9.24</v>
      </c>
      <c r="P246">
        <f>IF(AND(OR(Dashboard!$C$5="All",F246=Dashboard!$C$5),OR(Dashboard!$G$5="All",I246=Dashboard!$G$5),OR(Dashboard!$K$5="All",G246=Dashboard!$K$5)),1,0)</f>
        <v>1</v>
      </c>
      <c r="Q246">
        <f>IF(P246=1,IF(COUNTIFS($C$2:C246,C246,$P$2:P246,1)=1,1,0),0)</f>
        <v>0</v>
      </c>
    </row>
    <row r="247">
      <c r="A247" s="24" t="n">
        <v>45894</v>
      </c>
      <c r="B247" s="25" t="n">
        <v>45870</v>
      </c>
      <c r="C247" t="inlineStr">
        <is>
          <t>SO-26058</t>
        </is>
      </c>
      <c r="D247" t="inlineStr">
        <is>
          <t>Umberlee Café</t>
        </is>
      </c>
      <c r="E247" t="inlineStr">
        <is>
          <t>Café</t>
        </is>
      </c>
      <c r="F247" t="inlineStr">
        <is>
          <t>East</t>
        </is>
      </c>
      <c r="G247" t="inlineStr">
        <is>
          <t>Priya N.</t>
        </is>
      </c>
      <c r="H247" t="inlineStr">
        <is>
          <t>Barista milk 1L x12</t>
        </is>
      </c>
      <c r="I247" t="inlineStr">
        <is>
          <t>Dairy &amp; eggs</t>
        </is>
      </c>
      <c r="J247" t="n">
        <v>14</v>
      </c>
      <c r="K247" s="26" t="n">
        <v>26.4</v>
      </c>
      <c r="L247" s="26">
        <f>J247*K247</f>
        <v>369.6</v>
      </c>
      <c r="M247" s="26" t="n">
        <v>20.66</v>
      </c>
      <c r="N247" s="26">
        <f>J247*M247</f>
        <v>289.24</v>
      </c>
      <c r="O247" s="26">
        <f>L247-N247</f>
        <v>80.36</v>
      </c>
      <c r="P247">
        <f>IF(AND(OR(Dashboard!$C$5="All",F247=Dashboard!$C$5),OR(Dashboard!$G$5="All",I247=Dashboard!$G$5),OR(Dashboard!$K$5="All",G247=Dashboard!$K$5)),1,0)</f>
        <v>1</v>
      </c>
      <c r="Q247">
        <f>IF(P247=1,IF(COUNTIFS($C$2:C247,C247,$P$2:P247,1)=1,1,0),0)</f>
        <v>0</v>
      </c>
    </row>
    <row r="248">
      <c r="A248" s="24" t="n">
        <v>45894</v>
      </c>
      <c r="B248" s="25" t="n">
        <v>45870</v>
      </c>
      <c r="C248" t="inlineStr">
        <is>
          <t>SO-26058</t>
        </is>
      </c>
      <c r="D248" t="inlineStr">
        <is>
          <t>Umberlee Café</t>
        </is>
      </c>
      <c r="E248" t="inlineStr">
        <is>
          <t>Café</t>
        </is>
      </c>
      <c r="F248" t="inlineStr">
        <is>
          <t>East</t>
        </is>
      </c>
      <c r="G248" t="inlineStr">
        <is>
          <t>Priya N.</t>
        </is>
      </c>
      <c r="H248" t="inlineStr">
        <is>
          <t>Sourdough loaf x10</t>
        </is>
      </c>
      <c r="I248" t="inlineStr">
        <is>
          <t>Bakery</t>
        </is>
      </c>
      <c r="J248" t="n">
        <v>5</v>
      </c>
      <c r="K248" s="26" t="n">
        <v>52</v>
      </c>
      <c r="L248" s="26">
        <f>J248*K248</f>
        <v>260</v>
      </c>
      <c r="M248" s="26" t="n">
        <v>30.48</v>
      </c>
      <c r="N248" s="26">
        <f>J248*M248</f>
        <v>152.4</v>
      </c>
      <c r="O248" s="26">
        <f>L248-N248</f>
        <v>107.6</v>
      </c>
      <c r="P248">
        <f>IF(AND(OR(Dashboard!$C$5="All",F248=Dashboard!$C$5),OR(Dashboard!$G$5="All",I248=Dashboard!$G$5),OR(Dashboard!$K$5="All",G248=Dashboard!$K$5)),1,0)</f>
        <v>1</v>
      </c>
      <c r="Q248">
        <f>IF(P248=1,IF(COUNTIFS($C$2:C248,C248,$P$2:P248,1)=1,1,0),0)</f>
        <v>0</v>
      </c>
    </row>
    <row r="249">
      <c r="A249" s="24" t="n">
        <v>45896</v>
      </c>
      <c r="B249" s="25" t="n">
        <v>45870</v>
      </c>
      <c r="C249" t="inlineStr">
        <is>
          <t>SO-26053</t>
        </is>
      </c>
      <c r="D249" t="inlineStr">
        <is>
          <t>Fidderly Grocer</t>
        </is>
      </c>
      <c r="E249" t="inlineStr">
        <is>
          <t>Grocer</t>
        </is>
      </c>
      <c r="F249" t="inlineStr">
        <is>
          <t>Regional</t>
        </is>
      </c>
      <c r="G249" t="inlineStr">
        <is>
          <t>Sam O.</t>
        </is>
      </c>
      <c r="H249" t="inlineStr">
        <is>
          <t>Full cream milk 2L x6</t>
        </is>
      </c>
      <c r="I249" t="inlineStr">
        <is>
          <t>Dairy &amp; eggs</t>
        </is>
      </c>
      <c r="J249" t="n">
        <v>26</v>
      </c>
      <c r="K249" s="26" t="n">
        <v>15.6</v>
      </c>
      <c r="L249" s="26">
        <f>J249*K249</f>
        <v>405.6</v>
      </c>
      <c r="M249" s="26" t="n">
        <v>11.64</v>
      </c>
      <c r="N249" s="26">
        <f>J249*M249</f>
        <v>302.64</v>
      </c>
      <c r="O249" s="26">
        <f>L249-N249</f>
        <v>102.96</v>
      </c>
      <c r="P249">
        <f>IF(AND(OR(Dashboard!$C$5="All",F249=Dashboard!$C$5),OR(Dashboard!$G$5="All",I249=Dashboard!$G$5),OR(Dashboard!$K$5="All",G249=Dashboard!$K$5)),1,0)</f>
        <v>1</v>
      </c>
      <c r="Q249">
        <f>IF(P249=1,IF(COUNTIFS($C$2:C249,C249,$P$2:P249,1)=1,1,0),0)</f>
        <v>1</v>
      </c>
    </row>
    <row r="250">
      <c r="A250" s="24" t="n">
        <v>45896</v>
      </c>
      <c r="B250" s="25" t="n">
        <v>45870</v>
      </c>
      <c r="C250" t="inlineStr">
        <is>
          <t>SO-26053</t>
        </is>
      </c>
      <c r="D250" t="inlineStr">
        <is>
          <t>Fidderly Grocer</t>
        </is>
      </c>
      <c r="E250" t="inlineStr">
        <is>
          <t>Grocer</t>
        </is>
      </c>
      <c r="F250" t="inlineStr">
        <is>
          <t>Regional</t>
        </is>
      </c>
      <c r="G250" t="inlineStr">
        <is>
          <t>Sam O.</t>
        </is>
      </c>
      <c r="H250" t="inlineStr">
        <is>
          <t>Sourdough loaf x10</t>
        </is>
      </c>
      <c r="I250" t="inlineStr">
        <is>
          <t>Bakery</t>
        </is>
      </c>
      <c r="J250" t="n">
        <v>12</v>
      </c>
      <c r="K250" s="26" t="n">
        <v>52</v>
      </c>
      <c r="L250" s="26">
        <f>J250*K250</f>
        <v>624</v>
      </c>
      <c r="M250" s="26" t="n">
        <v>29.46</v>
      </c>
      <c r="N250" s="26">
        <f>J250*M250</f>
        <v>353.52</v>
      </c>
      <c r="O250" s="26">
        <f>L250-N250</f>
        <v>270.48</v>
      </c>
      <c r="P250">
        <f>IF(AND(OR(Dashboard!$C$5="All",F250=Dashboard!$C$5),OR(Dashboard!$G$5="All",I250=Dashboard!$G$5),OR(Dashboard!$K$5="All",G250=Dashboard!$K$5)),1,0)</f>
        <v>1</v>
      </c>
      <c r="Q250">
        <f>IF(P250=1,IF(COUNTIFS($C$2:C250,C250,$P$2:P250,1)=1,1,0),0)</f>
        <v>0</v>
      </c>
    </row>
    <row r="251">
      <c r="A251" s="24" t="n">
        <v>45896</v>
      </c>
      <c r="B251" s="25" t="n">
        <v>45870</v>
      </c>
      <c r="C251" t="inlineStr">
        <is>
          <t>SO-26053</t>
        </is>
      </c>
      <c r="D251" t="inlineStr">
        <is>
          <t>Fidderly Grocer</t>
        </is>
      </c>
      <c r="E251" t="inlineStr">
        <is>
          <t>Grocer</t>
        </is>
      </c>
      <c r="F251" t="inlineStr">
        <is>
          <t>Regional</t>
        </is>
      </c>
      <c r="G251" t="inlineStr">
        <is>
          <t>Sam O.</t>
        </is>
      </c>
      <c r="H251" t="inlineStr">
        <is>
          <t>Rolled oats 5kg</t>
        </is>
      </c>
      <c r="I251" t="inlineStr">
        <is>
          <t>Dry goods</t>
        </is>
      </c>
      <c r="J251" t="n">
        <v>18</v>
      </c>
      <c r="K251" s="26" t="n">
        <v>14.75</v>
      </c>
      <c r="L251" s="26">
        <f>J251*K251</f>
        <v>265.5</v>
      </c>
      <c r="M251" s="26" t="n">
        <v>10.06</v>
      </c>
      <c r="N251" s="26">
        <f>J251*M251</f>
        <v>181.08</v>
      </c>
      <c r="O251" s="26">
        <f>L251-N251</f>
        <v>84.42</v>
      </c>
      <c r="P251">
        <f>IF(AND(OR(Dashboard!$C$5="All",F251=Dashboard!$C$5),OR(Dashboard!$G$5="All",I251=Dashboard!$G$5),OR(Dashboard!$K$5="All",G251=Dashboard!$K$5)),1,0)</f>
        <v>1</v>
      </c>
      <c r="Q251">
        <f>IF(P251=1,IF(COUNTIFS($C$2:C251,C251,$P$2:P251,1)=1,1,0),0)</f>
        <v>0</v>
      </c>
    </row>
    <row r="252">
      <c r="A252" s="24" t="n">
        <v>45897</v>
      </c>
      <c r="B252" s="25" t="n">
        <v>45870</v>
      </c>
      <c r="C252" t="inlineStr">
        <is>
          <t>SO-26073</t>
        </is>
      </c>
      <c r="D252" t="inlineStr">
        <is>
          <t>Thornable Kitchen</t>
        </is>
      </c>
      <c r="E252" t="inlineStr">
        <is>
          <t>Restaurant</t>
        </is>
      </c>
      <c r="F252" t="inlineStr">
        <is>
          <t>South</t>
        </is>
      </c>
      <c r="G252" t="inlineStr">
        <is>
          <t>Tom W.</t>
        </is>
      </c>
      <c r="H252" t="inlineStr">
        <is>
          <t>Puff pastry sheets 5kg</t>
        </is>
      </c>
      <c r="I252" t="inlineStr">
        <is>
          <t>Frozen</t>
        </is>
      </c>
      <c r="J252" t="n">
        <v>10</v>
      </c>
      <c r="K252" s="26" t="n">
        <v>34</v>
      </c>
      <c r="L252" s="26">
        <f>J252*K252</f>
        <v>340</v>
      </c>
      <c r="M252" s="26" t="n">
        <v>24.01</v>
      </c>
      <c r="N252" s="26">
        <f>J252*M252</f>
        <v>240.1</v>
      </c>
      <c r="O252" s="26">
        <f>L252-N252</f>
        <v>99.9</v>
      </c>
      <c r="P252">
        <f>IF(AND(OR(Dashboard!$C$5="All",F252=Dashboard!$C$5),OR(Dashboard!$G$5="All",I252=Dashboard!$G$5),OR(Dashboard!$K$5="All",G252=Dashboard!$K$5)),1,0)</f>
        <v>1</v>
      </c>
      <c r="Q252">
        <f>IF(P252=1,IF(COUNTIFS($C$2:C252,C252,$P$2:P252,1)=1,1,0),0)</f>
        <v>1</v>
      </c>
    </row>
    <row r="253">
      <c r="A253" s="24" t="n">
        <v>45897</v>
      </c>
      <c r="B253" s="25" t="n">
        <v>45870</v>
      </c>
      <c r="C253" t="inlineStr">
        <is>
          <t>SO-26073</t>
        </is>
      </c>
      <c r="D253" t="inlineStr">
        <is>
          <t>Thornable Kitchen</t>
        </is>
      </c>
      <c r="E253" t="inlineStr">
        <is>
          <t>Restaurant</t>
        </is>
      </c>
      <c r="F253" t="inlineStr">
        <is>
          <t>South</t>
        </is>
      </c>
      <c r="G253" t="inlineStr">
        <is>
          <t>Tom W.</t>
        </is>
      </c>
      <c r="H253" t="inlineStr">
        <is>
          <t>Chai concentrate 1L x6</t>
        </is>
      </c>
      <c r="I253" t="inlineStr">
        <is>
          <t>Beverages</t>
        </is>
      </c>
      <c r="J253" t="n">
        <v>8</v>
      </c>
      <c r="K253" s="26" t="n">
        <v>42</v>
      </c>
      <c r="L253" s="26">
        <f>J253*K253</f>
        <v>336</v>
      </c>
      <c r="M253" s="26" t="n">
        <v>25.53</v>
      </c>
      <c r="N253" s="26">
        <f>J253*M253</f>
        <v>204.24</v>
      </c>
      <c r="O253" s="26">
        <f>L253-N253</f>
        <v>131.76</v>
      </c>
      <c r="P253">
        <f>IF(AND(OR(Dashboard!$C$5="All",F253=Dashboard!$C$5),OR(Dashboard!$G$5="All",I253=Dashboard!$G$5),OR(Dashboard!$K$5="All",G253=Dashboard!$K$5)),1,0)</f>
        <v>1</v>
      </c>
      <c r="Q253">
        <f>IF(P253=1,IF(COUNTIFS($C$2:C253,C253,$P$2:P253,1)=1,1,0),0)</f>
        <v>0</v>
      </c>
    </row>
    <row r="254">
      <c r="A254" s="24" t="n">
        <v>45901</v>
      </c>
      <c r="B254" s="25" t="n">
        <v>45901</v>
      </c>
      <c r="C254" t="inlineStr">
        <is>
          <t>SO-26108</t>
        </is>
      </c>
      <c r="D254" t="inlineStr">
        <is>
          <t>Saltrey Fine Foods</t>
        </is>
      </c>
      <c r="E254" t="inlineStr">
        <is>
          <t>Grocer</t>
        </is>
      </c>
      <c r="F254" t="inlineStr">
        <is>
          <t>North</t>
        </is>
      </c>
      <c r="G254" t="inlineStr">
        <is>
          <t>Priya N.</t>
        </is>
      </c>
      <c r="H254" t="inlineStr">
        <is>
          <t>Frozen berries 2kg</t>
        </is>
      </c>
      <c r="I254" t="inlineStr">
        <is>
          <t>Frozen</t>
        </is>
      </c>
      <c r="J254" t="n">
        <v>24</v>
      </c>
      <c r="K254" s="26" t="n">
        <v>19.8</v>
      </c>
      <c r="L254" s="26">
        <f>J254*K254</f>
        <v>475.2</v>
      </c>
      <c r="M254" s="26" t="n">
        <v>14.23</v>
      </c>
      <c r="N254" s="26">
        <f>J254*M254</f>
        <v>341.52</v>
      </c>
      <c r="O254" s="26">
        <f>L254-N254</f>
        <v>133.68</v>
      </c>
      <c r="P254">
        <f>IF(AND(OR(Dashboard!$C$5="All",F254=Dashboard!$C$5),OR(Dashboard!$G$5="All",I254=Dashboard!$G$5),OR(Dashboard!$K$5="All",G254=Dashboard!$K$5)),1,0)</f>
        <v>1</v>
      </c>
      <c r="Q254">
        <f>IF(P254=1,IF(COUNTIFS($C$2:C254,C254,$P$2:P254,1)=1,1,0),0)</f>
        <v>1</v>
      </c>
    </row>
    <row r="255">
      <c r="A255" s="24" t="n">
        <v>45901</v>
      </c>
      <c r="B255" s="25" t="n">
        <v>45901</v>
      </c>
      <c r="C255" t="inlineStr">
        <is>
          <t>SO-26108</t>
        </is>
      </c>
      <c r="D255" t="inlineStr">
        <is>
          <t>Saltrey Fine Foods</t>
        </is>
      </c>
      <c r="E255" t="inlineStr">
        <is>
          <t>Grocer</t>
        </is>
      </c>
      <c r="F255" t="inlineStr">
        <is>
          <t>North</t>
        </is>
      </c>
      <c r="G255" t="inlineStr">
        <is>
          <t>Priya N.</t>
        </is>
      </c>
      <c r="H255" t="inlineStr">
        <is>
          <t>Sourdough loaf x10</t>
        </is>
      </c>
      <c r="I255" t="inlineStr">
        <is>
          <t>Bakery</t>
        </is>
      </c>
      <c r="J255" t="n">
        <v>23</v>
      </c>
      <c r="K255" s="26" t="n">
        <v>52</v>
      </c>
      <c r="L255" s="26">
        <f>J255*K255</f>
        <v>1196</v>
      </c>
      <c r="M255" s="26" t="n">
        <v>29.73</v>
      </c>
      <c r="N255" s="26">
        <f>J255*M255</f>
        <v>683.79</v>
      </c>
      <c r="O255" s="26">
        <f>L255-N255</f>
        <v>512.21</v>
      </c>
      <c r="P255">
        <f>IF(AND(OR(Dashboard!$C$5="All",F255=Dashboard!$C$5),OR(Dashboard!$G$5="All",I255=Dashboard!$G$5),OR(Dashboard!$K$5="All",G255=Dashboard!$K$5)),1,0)</f>
        <v>1</v>
      </c>
      <c r="Q255">
        <f>IF(P255=1,IF(COUNTIFS($C$2:C255,C255,$P$2:P255,1)=1,1,0),0)</f>
        <v>0</v>
      </c>
    </row>
    <row r="256">
      <c r="A256" s="24" t="n">
        <v>45901</v>
      </c>
      <c r="B256" s="25" t="n">
        <v>45901</v>
      </c>
      <c r="C256" t="inlineStr">
        <is>
          <t>SO-26108</t>
        </is>
      </c>
      <c r="D256" t="inlineStr">
        <is>
          <t>Saltrey Fine Foods</t>
        </is>
      </c>
      <c r="E256" t="inlineStr">
        <is>
          <t>Grocer</t>
        </is>
      </c>
      <c r="F256" t="inlineStr">
        <is>
          <t>North</t>
        </is>
      </c>
      <c r="G256" t="inlineStr">
        <is>
          <t>Priya N.</t>
        </is>
      </c>
      <c r="H256" t="inlineStr">
        <is>
          <t>Full cream milk 2L x6</t>
        </is>
      </c>
      <c r="I256" t="inlineStr">
        <is>
          <t>Dairy &amp; eggs</t>
        </is>
      </c>
      <c r="J256" t="n">
        <v>6</v>
      </c>
      <c r="K256" s="26" t="n">
        <v>15.6</v>
      </c>
      <c r="L256" s="26">
        <f>J256*K256</f>
        <v>93.6</v>
      </c>
      <c r="M256" s="26" t="n">
        <v>12.28</v>
      </c>
      <c r="N256" s="26">
        <f>J256*M256</f>
        <v>73.68</v>
      </c>
      <c r="O256" s="26">
        <f>L256-N256</f>
        <v>19.92</v>
      </c>
      <c r="P256">
        <f>IF(AND(OR(Dashboard!$C$5="All",F256=Dashboard!$C$5),OR(Dashboard!$G$5="All",I256=Dashboard!$G$5),OR(Dashboard!$K$5="All",G256=Dashboard!$K$5)),1,0)</f>
        <v>1</v>
      </c>
      <c r="Q256">
        <f>IF(P256=1,IF(COUNTIFS($C$2:C256,C256,$P$2:P256,1)=1,1,0),0)</f>
        <v>0</v>
      </c>
    </row>
    <row r="257">
      <c r="A257" s="24" t="n">
        <v>45902</v>
      </c>
      <c r="B257" s="25" t="n">
        <v>45901</v>
      </c>
      <c r="C257" t="inlineStr">
        <is>
          <t>SO-26087</t>
        </is>
      </c>
      <c r="D257" t="inlineStr">
        <is>
          <t>Istowe Coffee House</t>
        </is>
      </c>
      <c r="E257" t="inlineStr">
        <is>
          <t>Café</t>
        </is>
      </c>
      <c r="F257" t="inlineStr">
        <is>
          <t>North</t>
        </is>
      </c>
      <c r="G257" t="inlineStr">
        <is>
          <t>Priya N.</t>
        </is>
      </c>
      <c r="H257" t="inlineStr">
        <is>
          <t>Chips 2.5kg x4</t>
        </is>
      </c>
      <c r="I257" t="inlineStr">
        <is>
          <t>Frozen</t>
        </is>
      </c>
      <c r="J257" t="n">
        <v>6</v>
      </c>
      <c r="K257" s="26" t="n">
        <v>29.6</v>
      </c>
      <c r="L257" s="26">
        <f>J257*K257</f>
        <v>177.6</v>
      </c>
      <c r="M257" s="26" t="n">
        <v>20.69</v>
      </c>
      <c r="N257" s="26">
        <f>J257*M257</f>
        <v>124.14</v>
      </c>
      <c r="O257" s="26">
        <f>L257-N257</f>
        <v>53.46</v>
      </c>
      <c r="P257">
        <f>IF(AND(OR(Dashboard!$C$5="All",F257=Dashboard!$C$5),OR(Dashboard!$G$5="All",I257=Dashboard!$G$5),OR(Dashboard!$K$5="All",G257=Dashboard!$K$5)),1,0)</f>
        <v>1</v>
      </c>
      <c r="Q257">
        <f>IF(P257=1,IF(COUNTIFS($C$2:C257,C257,$P$2:P257,1)=1,1,0),0)</f>
        <v>1</v>
      </c>
    </row>
    <row r="258">
      <c r="A258" s="24" t="n">
        <v>45902</v>
      </c>
      <c r="B258" s="25" t="n">
        <v>45901</v>
      </c>
      <c r="C258" t="inlineStr">
        <is>
          <t>SO-26087</t>
        </is>
      </c>
      <c r="D258" t="inlineStr">
        <is>
          <t>Istowe Coffee House</t>
        </is>
      </c>
      <c r="E258" t="inlineStr">
        <is>
          <t>Café</t>
        </is>
      </c>
      <c r="F258" t="inlineStr">
        <is>
          <t>North</t>
        </is>
      </c>
      <c r="G258" t="inlineStr">
        <is>
          <t>Priya N.</t>
        </is>
      </c>
      <c r="H258" t="inlineStr">
        <is>
          <t>Chickpeas 2kg</t>
        </is>
      </c>
      <c r="I258" t="inlineStr">
        <is>
          <t>Dry goods</t>
        </is>
      </c>
      <c r="J258" t="n">
        <v>4</v>
      </c>
      <c r="K258" s="26" t="n">
        <v>9.199999999999999</v>
      </c>
      <c r="L258" s="26">
        <f>J258*K258</f>
        <v>36.8</v>
      </c>
      <c r="M258" s="26" t="n">
        <v>6.48</v>
      </c>
      <c r="N258" s="26">
        <f>J258*M258</f>
        <v>25.92</v>
      </c>
      <c r="O258" s="26">
        <f>L258-N258</f>
        <v>10.88</v>
      </c>
      <c r="P258">
        <f>IF(AND(OR(Dashboard!$C$5="All",F258=Dashboard!$C$5),OR(Dashboard!$G$5="All",I258=Dashboard!$G$5),OR(Dashboard!$K$5="All",G258=Dashboard!$K$5)),1,0)</f>
        <v>1</v>
      </c>
      <c r="Q258">
        <f>IF(P258=1,IF(COUNTIFS($C$2:C258,C258,$P$2:P258,1)=1,1,0),0)</f>
        <v>0</v>
      </c>
    </row>
    <row r="259">
      <c r="A259" s="24" t="n">
        <v>45903</v>
      </c>
      <c r="B259" s="25" t="n">
        <v>45901</v>
      </c>
      <c r="C259" t="inlineStr">
        <is>
          <t>SO-26107</t>
        </is>
      </c>
      <c r="D259" t="inlineStr">
        <is>
          <t>Bellcourt Kitchen</t>
        </is>
      </c>
      <c r="E259" t="inlineStr">
        <is>
          <t>Restaurant</t>
        </is>
      </c>
      <c r="F259" t="inlineStr">
        <is>
          <t>East</t>
        </is>
      </c>
      <c r="G259" t="inlineStr">
        <is>
          <t>Priya N.</t>
        </is>
      </c>
      <c r="H259" t="inlineStr">
        <is>
          <t>Barista milk 1L x12</t>
        </is>
      </c>
      <c r="I259" t="inlineStr">
        <is>
          <t>Dairy &amp; eggs</t>
        </is>
      </c>
      <c r="J259" t="n">
        <v>2</v>
      </c>
      <c r="K259" s="26" t="n">
        <v>26.4</v>
      </c>
      <c r="L259" s="26">
        <f>J259*K259</f>
        <v>52.8</v>
      </c>
      <c r="M259" s="26" t="n">
        <v>19.97</v>
      </c>
      <c r="N259" s="26">
        <f>J259*M259</f>
        <v>39.94</v>
      </c>
      <c r="O259" s="26">
        <f>L259-N259</f>
        <v>12.86</v>
      </c>
      <c r="P259">
        <f>IF(AND(OR(Dashboard!$C$5="All",F259=Dashboard!$C$5),OR(Dashboard!$G$5="All",I259=Dashboard!$G$5),OR(Dashboard!$K$5="All",G259=Dashboard!$K$5)),1,0)</f>
        <v>1</v>
      </c>
      <c r="Q259">
        <f>IF(P259=1,IF(COUNTIFS($C$2:C259,C259,$P$2:P259,1)=1,1,0),0)</f>
        <v>1</v>
      </c>
    </row>
    <row r="260">
      <c r="A260" s="24" t="n">
        <v>45903</v>
      </c>
      <c r="B260" s="25" t="n">
        <v>45901</v>
      </c>
      <c r="C260" t="inlineStr">
        <is>
          <t>SO-26107</t>
        </is>
      </c>
      <c r="D260" t="inlineStr">
        <is>
          <t>Bellcourt Kitchen</t>
        </is>
      </c>
      <c r="E260" t="inlineStr">
        <is>
          <t>Restaurant</t>
        </is>
      </c>
      <c r="F260" t="inlineStr">
        <is>
          <t>East</t>
        </is>
      </c>
      <c r="G260" t="inlineStr">
        <is>
          <t>Priya N.</t>
        </is>
      </c>
      <c r="H260" t="inlineStr">
        <is>
          <t>Arborio rice 5kg</t>
        </is>
      </c>
      <c r="I260" t="inlineStr">
        <is>
          <t>Dry goods</t>
        </is>
      </c>
      <c r="J260" t="n">
        <v>11</v>
      </c>
      <c r="K260" s="26" t="n">
        <v>21.3</v>
      </c>
      <c r="L260" s="26">
        <f>J260*K260</f>
        <v>234.3</v>
      </c>
      <c r="M260" s="26" t="n">
        <v>14.63</v>
      </c>
      <c r="N260" s="26">
        <f>J260*M260</f>
        <v>160.93</v>
      </c>
      <c r="O260" s="26">
        <f>L260-N260</f>
        <v>73.37</v>
      </c>
      <c r="P260">
        <f>IF(AND(OR(Dashboard!$C$5="All",F260=Dashboard!$C$5),OR(Dashboard!$G$5="All",I260=Dashboard!$G$5),OR(Dashboard!$K$5="All",G260=Dashboard!$K$5)),1,0)</f>
        <v>1</v>
      </c>
      <c r="Q260">
        <f>IF(P260=1,IF(COUNTIFS($C$2:C260,C260,$P$2:P260,1)=1,1,0),0)</f>
        <v>0</v>
      </c>
    </row>
    <row r="261">
      <c r="A261" s="24" t="n">
        <v>45903</v>
      </c>
      <c r="B261" s="25" t="n">
        <v>45901</v>
      </c>
      <c r="C261" t="inlineStr">
        <is>
          <t>SO-26107</t>
        </is>
      </c>
      <c r="D261" t="inlineStr">
        <is>
          <t>Bellcourt Kitchen</t>
        </is>
      </c>
      <c r="E261" t="inlineStr">
        <is>
          <t>Restaurant</t>
        </is>
      </c>
      <c r="F261" t="inlineStr">
        <is>
          <t>East</t>
        </is>
      </c>
      <c r="G261" t="inlineStr">
        <is>
          <t>Priya N.</t>
        </is>
      </c>
      <c r="H261" t="inlineStr">
        <is>
          <t>Sparkling water 24pk</t>
        </is>
      </c>
      <c r="I261" t="inlineStr">
        <is>
          <t>Beverages</t>
        </is>
      </c>
      <c r="J261" t="n">
        <v>2</v>
      </c>
      <c r="K261" s="26" t="n">
        <v>21.6</v>
      </c>
      <c r="L261" s="26">
        <f>J261*K261</f>
        <v>43.2</v>
      </c>
      <c r="M261" s="26" t="n">
        <v>12.79</v>
      </c>
      <c r="N261" s="26">
        <f>J261*M261</f>
        <v>25.58</v>
      </c>
      <c r="O261" s="26">
        <f>L261-N261</f>
        <v>17.62</v>
      </c>
      <c r="P261">
        <f>IF(AND(OR(Dashboard!$C$5="All",F261=Dashboard!$C$5),OR(Dashboard!$G$5="All",I261=Dashboard!$G$5),OR(Dashboard!$K$5="All",G261=Dashboard!$K$5)),1,0)</f>
        <v>1</v>
      </c>
      <c r="Q261">
        <f>IF(P261=1,IF(COUNTIFS($C$2:C261,C261,$P$2:P261,1)=1,1,0),0)</f>
        <v>0</v>
      </c>
    </row>
    <row r="262">
      <c r="A262" s="24" t="n">
        <v>45903</v>
      </c>
      <c r="B262" s="25" t="n">
        <v>45901</v>
      </c>
      <c r="C262" t="inlineStr">
        <is>
          <t>SO-26107</t>
        </is>
      </c>
      <c r="D262" t="inlineStr">
        <is>
          <t>Bellcourt Kitchen</t>
        </is>
      </c>
      <c r="E262" t="inlineStr">
        <is>
          <t>Restaurant</t>
        </is>
      </c>
      <c r="F262" t="inlineStr">
        <is>
          <t>East</t>
        </is>
      </c>
      <c r="G262" t="inlineStr">
        <is>
          <t>Priya N.</t>
        </is>
      </c>
      <c r="H262" t="inlineStr">
        <is>
          <t>Gelato 5L</t>
        </is>
      </c>
      <c r="I262" t="inlineStr">
        <is>
          <t>Frozen</t>
        </is>
      </c>
      <c r="J262" t="n">
        <v>10</v>
      </c>
      <c r="K262" s="26" t="n">
        <v>46.5</v>
      </c>
      <c r="L262" s="26">
        <f>J262*K262</f>
        <v>465</v>
      </c>
      <c r="M262" s="26" t="n">
        <v>32.35</v>
      </c>
      <c r="N262" s="26">
        <f>J262*M262</f>
        <v>323.5</v>
      </c>
      <c r="O262" s="26">
        <f>L262-N262</f>
        <v>141.5</v>
      </c>
      <c r="P262">
        <f>IF(AND(OR(Dashboard!$C$5="All",F262=Dashboard!$C$5),OR(Dashboard!$G$5="All",I262=Dashboard!$G$5),OR(Dashboard!$K$5="All",G262=Dashboard!$K$5)),1,0)</f>
        <v>1</v>
      </c>
      <c r="Q262">
        <f>IF(P262=1,IF(COUNTIFS($C$2:C262,C262,$P$2:P262,1)=1,1,0),0)</f>
        <v>0</v>
      </c>
    </row>
    <row r="263">
      <c r="A263" s="24" t="n">
        <v>45903</v>
      </c>
      <c r="B263" s="25" t="n">
        <v>45901</v>
      </c>
      <c r="C263" t="inlineStr">
        <is>
          <t>SO-26120</t>
        </is>
      </c>
      <c r="D263" t="inlineStr">
        <is>
          <t>Pembly Kitchen</t>
        </is>
      </c>
      <c r="E263" t="inlineStr">
        <is>
          <t>Restaurant</t>
        </is>
      </c>
      <c r="F263" t="inlineStr">
        <is>
          <t>North</t>
        </is>
      </c>
      <c r="G263" t="inlineStr">
        <is>
          <t>Priya N.</t>
        </is>
      </c>
      <c r="H263" t="inlineStr">
        <is>
          <t>Arborio rice 5kg</t>
        </is>
      </c>
      <c r="I263" t="inlineStr">
        <is>
          <t>Dry goods</t>
        </is>
      </c>
      <c r="J263" t="n">
        <v>11</v>
      </c>
      <c r="K263" s="26" t="n">
        <v>21.3</v>
      </c>
      <c r="L263" s="26">
        <f>J263*K263</f>
        <v>234.3</v>
      </c>
      <c r="M263" s="26" t="n">
        <v>14.38</v>
      </c>
      <c r="N263" s="26">
        <f>J263*M263</f>
        <v>158.18</v>
      </c>
      <c r="O263" s="26">
        <f>L263-N263</f>
        <v>76.12</v>
      </c>
      <c r="P263">
        <f>IF(AND(OR(Dashboard!$C$5="All",F263=Dashboard!$C$5),OR(Dashboard!$G$5="All",I263=Dashboard!$G$5),OR(Dashboard!$K$5="All",G263=Dashboard!$K$5)),1,0)</f>
        <v>1</v>
      </c>
      <c r="Q263">
        <f>IF(P263=1,IF(COUNTIFS($C$2:C263,C263,$P$2:P263,1)=1,1,0),0)</f>
        <v>1</v>
      </c>
    </row>
    <row r="264">
      <c r="A264" s="24" t="n">
        <v>45903</v>
      </c>
      <c r="B264" s="25" t="n">
        <v>45901</v>
      </c>
      <c r="C264" t="inlineStr">
        <is>
          <t>SO-26120</t>
        </is>
      </c>
      <c r="D264" t="inlineStr">
        <is>
          <t>Pembly Kitchen</t>
        </is>
      </c>
      <c r="E264" t="inlineStr">
        <is>
          <t>Restaurant</t>
        </is>
      </c>
      <c r="F264" t="inlineStr">
        <is>
          <t>North</t>
        </is>
      </c>
      <c r="G264" t="inlineStr">
        <is>
          <t>Priya N.</t>
        </is>
      </c>
      <c r="H264" t="inlineStr">
        <is>
          <t>Frozen berries 2kg</t>
        </is>
      </c>
      <c r="I264" t="inlineStr">
        <is>
          <t>Frozen</t>
        </is>
      </c>
      <c r="J264" t="n">
        <v>13</v>
      </c>
      <c r="K264" s="26" t="n">
        <v>19.8</v>
      </c>
      <c r="L264" s="26">
        <f>J264*K264</f>
        <v>257.4</v>
      </c>
      <c r="M264" s="26" t="n">
        <v>13.89</v>
      </c>
      <c r="N264" s="26">
        <f>J264*M264</f>
        <v>180.57</v>
      </c>
      <c r="O264" s="26">
        <f>L264-N264</f>
        <v>76.83</v>
      </c>
      <c r="P264">
        <f>IF(AND(OR(Dashboard!$C$5="All",F264=Dashboard!$C$5),OR(Dashboard!$G$5="All",I264=Dashboard!$G$5),OR(Dashboard!$K$5="All",G264=Dashboard!$K$5)),1,0)</f>
        <v>1</v>
      </c>
      <c r="Q264">
        <f>IF(P264=1,IF(COUNTIFS($C$2:C264,C264,$P$2:P264,1)=1,1,0),0)</f>
        <v>0</v>
      </c>
    </row>
    <row r="265">
      <c r="A265" s="24" t="n">
        <v>45903</v>
      </c>
      <c r="B265" s="25" t="n">
        <v>45901</v>
      </c>
      <c r="C265" t="inlineStr">
        <is>
          <t>SO-26120</t>
        </is>
      </c>
      <c r="D265" t="inlineStr">
        <is>
          <t>Pembly Kitchen</t>
        </is>
      </c>
      <c r="E265" t="inlineStr">
        <is>
          <t>Restaurant</t>
        </is>
      </c>
      <c r="F265" t="inlineStr">
        <is>
          <t>North</t>
        </is>
      </c>
      <c r="G265" t="inlineStr">
        <is>
          <t>Priya N.</t>
        </is>
      </c>
      <c r="H265" t="inlineStr">
        <is>
          <t>Cheddar block 2kg</t>
        </is>
      </c>
      <c r="I265" t="inlineStr">
        <is>
          <t>Dairy &amp; eggs</t>
        </is>
      </c>
      <c r="J265" t="n">
        <v>3</v>
      </c>
      <c r="K265" s="26" t="n">
        <v>31.5</v>
      </c>
      <c r="L265" s="26">
        <f>J265*K265</f>
        <v>94.5</v>
      </c>
      <c r="M265" s="26" t="n">
        <v>24.32</v>
      </c>
      <c r="N265" s="26">
        <f>J265*M265</f>
        <v>72.96</v>
      </c>
      <c r="O265" s="26">
        <f>L265-N265</f>
        <v>21.54</v>
      </c>
      <c r="P265">
        <f>IF(AND(OR(Dashboard!$C$5="All",F265=Dashboard!$C$5),OR(Dashboard!$G$5="All",I265=Dashboard!$G$5),OR(Dashboard!$K$5="All",G265=Dashboard!$K$5)),1,0)</f>
        <v>1</v>
      </c>
      <c r="Q265">
        <f>IF(P265=1,IF(COUNTIFS($C$2:C265,C265,$P$2:P265,1)=1,1,0),0)</f>
        <v>0</v>
      </c>
    </row>
    <row r="266">
      <c r="A266" s="24" t="n">
        <v>45905</v>
      </c>
      <c r="B266" s="25" t="n">
        <v>45901</v>
      </c>
      <c r="C266" t="inlineStr">
        <is>
          <t>SO-26125</t>
        </is>
      </c>
      <c r="D266" t="inlineStr">
        <is>
          <t>Istowe Coffee House</t>
        </is>
      </c>
      <c r="E266" t="inlineStr">
        <is>
          <t>Café</t>
        </is>
      </c>
      <c r="F266" t="inlineStr">
        <is>
          <t>North</t>
        </is>
      </c>
      <c r="G266" t="inlineStr">
        <is>
          <t>Priya N.</t>
        </is>
      </c>
      <c r="H266" t="inlineStr">
        <is>
          <t>Sourdough loaf x10</t>
        </is>
      </c>
      <c r="I266" t="inlineStr">
        <is>
          <t>Bakery</t>
        </is>
      </c>
      <c r="J266" t="n">
        <v>10</v>
      </c>
      <c r="K266" s="26" t="n">
        <v>52</v>
      </c>
      <c r="L266" s="26">
        <f>J266*K266</f>
        <v>520</v>
      </c>
      <c r="M266" s="26" t="n">
        <v>29.11</v>
      </c>
      <c r="N266" s="26">
        <f>J266*M266</f>
        <v>291.1</v>
      </c>
      <c r="O266" s="26">
        <f>L266-N266</f>
        <v>228.9</v>
      </c>
      <c r="P266">
        <f>IF(AND(OR(Dashboard!$C$5="All",F266=Dashboard!$C$5),OR(Dashboard!$G$5="All",I266=Dashboard!$G$5),OR(Dashboard!$K$5="All",G266=Dashboard!$K$5)),1,0)</f>
        <v>1</v>
      </c>
      <c r="Q266">
        <f>IF(P266=1,IF(COUNTIFS($C$2:C266,C266,$P$2:P266,1)=1,1,0),0)</f>
        <v>1</v>
      </c>
    </row>
    <row r="267">
      <c r="A267" s="24" t="n">
        <v>45905</v>
      </c>
      <c r="B267" s="25" t="n">
        <v>45901</v>
      </c>
      <c r="C267" t="inlineStr">
        <is>
          <t>SO-26125</t>
        </is>
      </c>
      <c r="D267" t="inlineStr">
        <is>
          <t>Istowe Coffee House</t>
        </is>
      </c>
      <c r="E267" t="inlineStr">
        <is>
          <t>Café</t>
        </is>
      </c>
      <c r="F267" t="inlineStr">
        <is>
          <t>North</t>
        </is>
      </c>
      <c r="G267" t="inlineStr">
        <is>
          <t>Priya N.</t>
        </is>
      </c>
      <c r="H267" t="inlineStr">
        <is>
          <t>Plain flour 12.5kg</t>
        </is>
      </c>
      <c r="I267" t="inlineStr">
        <is>
          <t>Dry goods</t>
        </is>
      </c>
      <c r="J267" t="n">
        <v>5</v>
      </c>
      <c r="K267" s="26" t="n">
        <v>24.6</v>
      </c>
      <c r="L267" s="26">
        <f>J267*K267</f>
        <v>123</v>
      </c>
      <c r="M267" s="26" t="n">
        <v>17.2</v>
      </c>
      <c r="N267" s="26">
        <f>J267*M267</f>
        <v>86</v>
      </c>
      <c r="O267" s="26">
        <f>L267-N267</f>
        <v>37</v>
      </c>
      <c r="P267">
        <f>IF(AND(OR(Dashboard!$C$5="All",F267=Dashboard!$C$5),OR(Dashboard!$G$5="All",I267=Dashboard!$G$5),OR(Dashboard!$K$5="All",G267=Dashboard!$K$5)),1,0)</f>
        <v>1</v>
      </c>
      <c r="Q267">
        <f>IF(P267=1,IF(COUNTIFS($C$2:C267,C267,$P$2:P267,1)=1,1,0),0)</f>
        <v>0</v>
      </c>
    </row>
    <row r="268">
      <c r="A268" s="24" t="n">
        <v>45905</v>
      </c>
      <c r="B268" s="25" t="n">
        <v>45901</v>
      </c>
      <c r="C268" t="inlineStr">
        <is>
          <t>SO-26125</t>
        </is>
      </c>
      <c r="D268" t="inlineStr">
        <is>
          <t>Istowe Coffee House</t>
        </is>
      </c>
      <c r="E268" t="inlineStr">
        <is>
          <t>Café</t>
        </is>
      </c>
      <c r="F268" t="inlineStr">
        <is>
          <t>North</t>
        </is>
      </c>
      <c r="G268" t="inlineStr">
        <is>
          <t>Priya N.</t>
        </is>
      </c>
      <c r="H268" t="inlineStr">
        <is>
          <t>Chips 2.5kg x4</t>
        </is>
      </c>
      <c r="I268" t="inlineStr">
        <is>
          <t>Frozen</t>
        </is>
      </c>
      <c r="J268" t="n">
        <v>13</v>
      </c>
      <c r="K268" s="26" t="n">
        <v>29.6</v>
      </c>
      <c r="L268" s="26">
        <f>J268*K268</f>
        <v>384.8</v>
      </c>
      <c r="M268" s="26" t="n">
        <v>20.76</v>
      </c>
      <c r="N268" s="26">
        <f>J268*M268</f>
        <v>269.88</v>
      </c>
      <c r="O268" s="26">
        <f>L268-N268</f>
        <v>114.92</v>
      </c>
      <c r="P268">
        <f>IF(AND(OR(Dashboard!$C$5="All",F268=Dashboard!$C$5),OR(Dashboard!$G$5="All",I268=Dashboard!$G$5),OR(Dashboard!$K$5="All",G268=Dashboard!$K$5)),1,0)</f>
        <v>1</v>
      </c>
      <c r="Q268">
        <f>IF(P268=1,IF(COUNTIFS($C$2:C268,C268,$P$2:P268,1)=1,1,0),0)</f>
        <v>0</v>
      </c>
    </row>
    <row r="269">
      <c r="A269" s="24" t="n">
        <v>45905</v>
      </c>
      <c r="B269" s="25" t="n">
        <v>45901</v>
      </c>
      <c r="C269" t="inlineStr">
        <is>
          <t>SO-26125</t>
        </is>
      </c>
      <c r="D269" t="inlineStr">
        <is>
          <t>Istowe Coffee House</t>
        </is>
      </c>
      <c r="E269" t="inlineStr">
        <is>
          <t>Café</t>
        </is>
      </c>
      <c r="F269" t="inlineStr">
        <is>
          <t>North</t>
        </is>
      </c>
      <c r="G269" t="inlineStr">
        <is>
          <t>Priya N.</t>
        </is>
      </c>
      <c r="H269" t="inlineStr">
        <is>
          <t>Free-range eggs 15dz</t>
        </is>
      </c>
      <c r="I269" t="inlineStr">
        <is>
          <t>Dairy &amp; eggs</t>
        </is>
      </c>
      <c r="J269" t="n">
        <v>7</v>
      </c>
      <c r="K269" s="26" t="n">
        <v>84</v>
      </c>
      <c r="L269" s="26">
        <f>J269*K269</f>
        <v>588</v>
      </c>
      <c r="M269" s="26" t="n">
        <v>62.86</v>
      </c>
      <c r="N269" s="26">
        <f>J269*M269</f>
        <v>440.02</v>
      </c>
      <c r="O269" s="26">
        <f>L269-N269</f>
        <v>147.98</v>
      </c>
      <c r="P269">
        <f>IF(AND(OR(Dashboard!$C$5="All",F269=Dashboard!$C$5),OR(Dashboard!$G$5="All",I269=Dashboard!$G$5),OR(Dashboard!$K$5="All",G269=Dashboard!$K$5)),1,0)</f>
        <v>1</v>
      </c>
      <c r="Q269">
        <f>IF(P269=1,IF(COUNTIFS($C$2:C269,C269,$P$2:P269,1)=1,1,0),0)</f>
        <v>0</v>
      </c>
    </row>
    <row r="270">
      <c r="A270" s="24" t="n">
        <v>45905</v>
      </c>
      <c r="B270" s="25" t="n">
        <v>45901</v>
      </c>
      <c r="C270" t="inlineStr">
        <is>
          <t>SO-26129</t>
        </is>
      </c>
      <c r="D270" t="inlineStr">
        <is>
          <t>Bellcourt Kitchen</t>
        </is>
      </c>
      <c r="E270" t="inlineStr">
        <is>
          <t>Restaurant</t>
        </is>
      </c>
      <c r="F270" t="inlineStr">
        <is>
          <t>East</t>
        </is>
      </c>
      <c r="G270" t="inlineStr">
        <is>
          <t>Priya N.</t>
        </is>
      </c>
      <c r="H270" t="inlineStr">
        <is>
          <t>Chips 2.5kg x4</t>
        </is>
      </c>
      <c r="I270" t="inlineStr">
        <is>
          <t>Frozen</t>
        </is>
      </c>
      <c r="J270" t="n">
        <v>12</v>
      </c>
      <c r="K270" s="26" t="n">
        <v>29.6</v>
      </c>
      <c r="L270" s="26">
        <f>J270*K270</f>
        <v>355.2</v>
      </c>
      <c r="M270" s="26" t="n">
        <v>20.92</v>
      </c>
      <c r="N270" s="26">
        <f>J270*M270</f>
        <v>251.04</v>
      </c>
      <c r="O270" s="26">
        <f>L270-N270</f>
        <v>104.16</v>
      </c>
      <c r="P270">
        <f>IF(AND(OR(Dashboard!$C$5="All",F270=Dashboard!$C$5),OR(Dashboard!$G$5="All",I270=Dashboard!$G$5),OR(Dashboard!$K$5="All",G270=Dashboard!$K$5)),1,0)</f>
        <v>1</v>
      </c>
      <c r="Q270">
        <f>IF(P270=1,IF(COUNTIFS($C$2:C270,C270,$P$2:P270,1)=1,1,0),0)</f>
        <v>1</v>
      </c>
    </row>
    <row r="271">
      <c r="A271" s="24" t="n">
        <v>45905</v>
      </c>
      <c r="B271" s="25" t="n">
        <v>45901</v>
      </c>
      <c r="C271" t="inlineStr">
        <is>
          <t>SO-26129</t>
        </is>
      </c>
      <c r="D271" t="inlineStr">
        <is>
          <t>Bellcourt Kitchen</t>
        </is>
      </c>
      <c r="E271" t="inlineStr">
        <is>
          <t>Restaurant</t>
        </is>
      </c>
      <c r="F271" t="inlineStr">
        <is>
          <t>East</t>
        </is>
      </c>
      <c r="G271" t="inlineStr">
        <is>
          <t>Priya N.</t>
        </is>
      </c>
      <c r="H271" t="inlineStr">
        <is>
          <t>Loose-leaf tea 500g</t>
        </is>
      </c>
      <c r="I271" t="inlineStr">
        <is>
          <t>Beverages</t>
        </is>
      </c>
      <c r="J271" t="n">
        <v>8</v>
      </c>
      <c r="K271" s="26" t="n">
        <v>18.9</v>
      </c>
      <c r="L271" s="26">
        <f>J271*K271</f>
        <v>151.2</v>
      </c>
      <c r="M271" s="26" t="n">
        <v>11.76</v>
      </c>
      <c r="N271" s="26">
        <f>J271*M271</f>
        <v>94.08</v>
      </c>
      <c r="O271" s="26">
        <f>L271-N271</f>
        <v>57.12</v>
      </c>
      <c r="P271">
        <f>IF(AND(OR(Dashboard!$C$5="All",F271=Dashboard!$C$5),OR(Dashboard!$G$5="All",I271=Dashboard!$G$5),OR(Dashboard!$K$5="All",G271=Dashboard!$K$5)),1,0)</f>
        <v>1</v>
      </c>
      <c r="Q271">
        <f>IF(P271=1,IF(COUNTIFS($C$2:C271,C271,$P$2:P271,1)=1,1,0),0)</f>
        <v>0</v>
      </c>
    </row>
    <row r="272">
      <c r="A272" s="24" t="n">
        <v>45905</v>
      </c>
      <c r="B272" s="25" t="n">
        <v>45901</v>
      </c>
      <c r="C272" t="inlineStr">
        <is>
          <t>SO-26129</t>
        </is>
      </c>
      <c r="D272" t="inlineStr">
        <is>
          <t>Bellcourt Kitchen</t>
        </is>
      </c>
      <c r="E272" t="inlineStr">
        <is>
          <t>Restaurant</t>
        </is>
      </c>
      <c r="F272" t="inlineStr">
        <is>
          <t>East</t>
        </is>
      </c>
      <c r="G272" t="inlineStr">
        <is>
          <t>Priya N.</t>
        </is>
      </c>
      <c r="H272" t="inlineStr">
        <is>
          <t>Croissant dough x48</t>
        </is>
      </c>
      <c r="I272" t="inlineStr">
        <is>
          <t>Bakery</t>
        </is>
      </c>
      <c r="J272" t="n">
        <v>11</v>
      </c>
      <c r="K272" s="26" t="n">
        <v>67.2</v>
      </c>
      <c r="L272" s="26">
        <f>J272*K272</f>
        <v>739.2</v>
      </c>
      <c r="M272" s="26" t="n">
        <v>37.44</v>
      </c>
      <c r="N272" s="26">
        <f>J272*M272</f>
        <v>411.84</v>
      </c>
      <c r="O272" s="26">
        <f>L272-N272</f>
        <v>327.36</v>
      </c>
      <c r="P272">
        <f>IF(AND(OR(Dashboard!$C$5="All",F272=Dashboard!$C$5),OR(Dashboard!$G$5="All",I272=Dashboard!$G$5),OR(Dashboard!$K$5="All",G272=Dashboard!$K$5)),1,0)</f>
        <v>1</v>
      </c>
      <c r="Q272">
        <f>IF(P272=1,IF(COUNTIFS($C$2:C272,C272,$P$2:P272,1)=1,1,0),0)</f>
        <v>0</v>
      </c>
    </row>
    <row r="273">
      <c r="A273" s="24" t="n">
        <v>45906</v>
      </c>
      <c r="B273" s="25" t="n">
        <v>45901</v>
      </c>
      <c r="C273" t="inlineStr">
        <is>
          <t>SO-26091</t>
        </is>
      </c>
      <c r="D273" t="inlineStr">
        <is>
          <t>Saltrey Fine Foods</t>
        </is>
      </c>
      <c r="E273" t="inlineStr">
        <is>
          <t>Grocer</t>
        </is>
      </c>
      <c r="F273" t="inlineStr">
        <is>
          <t>North</t>
        </is>
      </c>
      <c r="G273" t="inlineStr">
        <is>
          <t>Priya N.</t>
        </is>
      </c>
      <c r="H273" t="inlineStr">
        <is>
          <t>Coffee beans 1kg</t>
        </is>
      </c>
      <c r="I273" t="inlineStr">
        <is>
          <t>Beverages</t>
        </is>
      </c>
      <c r="J273" t="n">
        <v>24</v>
      </c>
      <c r="K273" s="26" t="n">
        <v>31.5</v>
      </c>
      <c r="L273" s="26">
        <f>J273*K273</f>
        <v>756</v>
      </c>
      <c r="M273" s="26" t="n">
        <v>18.92</v>
      </c>
      <c r="N273" s="26">
        <f>J273*M273</f>
        <v>454.08</v>
      </c>
      <c r="O273" s="26">
        <f>L273-N273</f>
        <v>301.92</v>
      </c>
      <c r="P273">
        <f>IF(AND(OR(Dashboard!$C$5="All",F273=Dashboard!$C$5),OR(Dashboard!$G$5="All",I273=Dashboard!$G$5),OR(Dashboard!$K$5="All",G273=Dashboard!$K$5)),1,0)</f>
        <v>1</v>
      </c>
      <c r="Q273">
        <f>IF(P273=1,IF(COUNTIFS($C$2:C273,C273,$P$2:P273,1)=1,1,0),0)</f>
        <v>1</v>
      </c>
    </row>
    <row r="274">
      <c r="A274" s="24" t="n">
        <v>45906</v>
      </c>
      <c r="B274" s="25" t="n">
        <v>45901</v>
      </c>
      <c r="C274" t="inlineStr">
        <is>
          <t>SO-26091</t>
        </is>
      </c>
      <c r="D274" t="inlineStr">
        <is>
          <t>Saltrey Fine Foods</t>
        </is>
      </c>
      <c r="E274" t="inlineStr">
        <is>
          <t>Grocer</t>
        </is>
      </c>
      <c r="F274" t="inlineStr">
        <is>
          <t>North</t>
        </is>
      </c>
      <c r="G274" t="inlineStr">
        <is>
          <t>Priya N.</t>
        </is>
      </c>
      <c r="H274" t="inlineStr">
        <is>
          <t>Chickpeas 2kg</t>
        </is>
      </c>
      <c r="I274" t="inlineStr">
        <is>
          <t>Dry goods</t>
        </is>
      </c>
      <c r="J274" t="n">
        <v>18</v>
      </c>
      <c r="K274" s="26" t="n">
        <v>9.199999999999999</v>
      </c>
      <c r="L274" s="26">
        <f>J274*K274</f>
        <v>165.6</v>
      </c>
      <c r="M274" s="26" t="n">
        <v>6.57</v>
      </c>
      <c r="N274" s="26">
        <f>J274*M274</f>
        <v>118.26</v>
      </c>
      <c r="O274" s="26">
        <f>L274-N274</f>
        <v>47.34</v>
      </c>
      <c r="P274">
        <f>IF(AND(OR(Dashboard!$C$5="All",F274=Dashboard!$C$5),OR(Dashboard!$G$5="All",I274=Dashboard!$G$5),OR(Dashboard!$K$5="All",G274=Dashboard!$K$5)),1,0)</f>
        <v>1</v>
      </c>
      <c r="Q274">
        <f>IF(P274=1,IF(COUNTIFS($C$2:C274,C274,$P$2:P274,1)=1,1,0),0)</f>
        <v>0</v>
      </c>
    </row>
    <row r="275">
      <c r="A275" s="24" t="n">
        <v>45906</v>
      </c>
      <c r="B275" s="25" t="n">
        <v>45901</v>
      </c>
      <c r="C275" t="inlineStr">
        <is>
          <t>SO-26115</t>
        </is>
      </c>
      <c r="D275" t="inlineStr">
        <is>
          <t>Vantrey Pantry</t>
        </is>
      </c>
      <c r="E275" t="inlineStr">
        <is>
          <t>Grocer</t>
        </is>
      </c>
      <c r="F275" t="inlineStr">
        <is>
          <t>West</t>
        </is>
      </c>
      <c r="G275" t="inlineStr">
        <is>
          <t>Lena K.</t>
        </is>
      </c>
      <c r="H275" t="inlineStr">
        <is>
          <t>Chickpeas 2kg</t>
        </is>
      </c>
      <c r="I275" t="inlineStr">
        <is>
          <t>Dry goods</t>
        </is>
      </c>
      <c r="J275" t="n">
        <v>17</v>
      </c>
      <c r="K275" s="26" t="n">
        <v>9.199999999999999</v>
      </c>
      <c r="L275" s="26">
        <f>J275*K275</f>
        <v>156.4</v>
      </c>
      <c r="M275" s="26" t="n">
        <v>6.12</v>
      </c>
      <c r="N275" s="26">
        <f>J275*M275</f>
        <v>104.04</v>
      </c>
      <c r="O275" s="26">
        <f>L275-N275</f>
        <v>52.36</v>
      </c>
      <c r="P275">
        <f>IF(AND(OR(Dashboard!$C$5="All",F275=Dashboard!$C$5),OR(Dashboard!$G$5="All",I275=Dashboard!$G$5),OR(Dashboard!$K$5="All",G275=Dashboard!$K$5)),1,0)</f>
        <v>1</v>
      </c>
      <c r="Q275">
        <f>IF(P275=1,IF(COUNTIFS($C$2:C275,C275,$P$2:P275,1)=1,1,0),0)</f>
        <v>1</v>
      </c>
    </row>
    <row r="276">
      <c r="A276" s="24" t="n">
        <v>45906</v>
      </c>
      <c r="B276" s="25" t="n">
        <v>45901</v>
      </c>
      <c r="C276" t="inlineStr">
        <is>
          <t>SO-26115</t>
        </is>
      </c>
      <c r="D276" t="inlineStr">
        <is>
          <t>Vantrey Pantry</t>
        </is>
      </c>
      <c r="E276" t="inlineStr">
        <is>
          <t>Grocer</t>
        </is>
      </c>
      <c r="F276" t="inlineStr">
        <is>
          <t>West</t>
        </is>
      </c>
      <c r="G276" t="inlineStr">
        <is>
          <t>Lena K.</t>
        </is>
      </c>
      <c r="H276" t="inlineStr">
        <is>
          <t>Sourdough loaf x10</t>
        </is>
      </c>
      <c r="I276" t="inlineStr">
        <is>
          <t>Bakery</t>
        </is>
      </c>
      <c r="J276" t="n">
        <v>19</v>
      </c>
      <c r="K276" s="26" t="n">
        <v>52</v>
      </c>
      <c r="L276" s="26">
        <f>J276*K276</f>
        <v>988</v>
      </c>
      <c r="M276" s="26" t="n">
        <v>30.33</v>
      </c>
      <c r="N276" s="26">
        <f>J276*M276</f>
        <v>576.27</v>
      </c>
      <c r="O276" s="26">
        <f>L276-N276</f>
        <v>411.73</v>
      </c>
      <c r="P276">
        <f>IF(AND(OR(Dashboard!$C$5="All",F276=Dashboard!$C$5),OR(Dashboard!$G$5="All",I276=Dashboard!$G$5),OR(Dashboard!$K$5="All",G276=Dashboard!$K$5)),1,0)</f>
        <v>1</v>
      </c>
      <c r="Q276">
        <f>IF(P276=1,IF(COUNTIFS($C$2:C276,C276,$P$2:P276,1)=1,1,0),0)</f>
        <v>0</v>
      </c>
    </row>
    <row r="277">
      <c r="A277" s="24" t="n">
        <v>45907</v>
      </c>
      <c r="B277" s="25" t="n">
        <v>45901</v>
      </c>
      <c r="C277" t="inlineStr">
        <is>
          <t>SO-26110</t>
        </is>
      </c>
      <c r="D277" t="inlineStr">
        <is>
          <t>Saltrey Fine Foods</t>
        </is>
      </c>
      <c r="E277" t="inlineStr">
        <is>
          <t>Grocer</t>
        </is>
      </c>
      <c r="F277" t="inlineStr">
        <is>
          <t>North</t>
        </is>
      </c>
      <c r="G277" t="inlineStr">
        <is>
          <t>Priya N.</t>
        </is>
      </c>
      <c r="H277" t="inlineStr">
        <is>
          <t>Arborio rice 5kg</t>
        </is>
      </c>
      <c r="I277" t="inlineStr">
        <is>
          <t>Dry goods</t>
        </is>
      </c>
      <c r="J277" t="n">
        <v>16</v>
      </c>
      <c r="K277" s="26" t="n">
        <v>21.3</v>
      </c>
      <c r="L277" s="26">
        <f>J277*K277</f>
        <v>340.8</v>
      </c>
      <c r="M277" s="26" t="n">
        <v>14.49</v>
      </c>
      <c r="N277" s="26">
        <f>J277*M277</f>
        <v>231.84</v>
      </c>
      <c r="O277" s="26">
        <f>L277-N277</f>
        <v>108.96</v>
      </c>
      <c r="P277">
        <f>IF(AND(OR(Dashboard!$C$5="All",F277=Dashboard!$C$5),OR(Dashboard!$G$5="All",I277=Dashboard!$G$5),OR(Dashboard!$K$5="All",G277=Dashboard!$K$5)),1,0)</f>
        <v>1</v>
      </c>
      <c r="Q277">
        <f>IF(P277=1,IF(COUNTIFS($C$2:C277,C277,$P$2:P277,1)=1,1,0),0)</f>
        <v>1</v>
      </c>
    </row>
    <row r="278">
      <c r="A278" s="24" t="n">
        <v>45907</v>
      </c>
      <c r="B278" s="25" t="n">
        <v>45901</v>
      </c>
      <c r="C278" t="inlineStr">
        <is>
          <t>SO-26110</t>
        </is>
      </c>
      <c r="D278" t="inlineStr">
        <is>
          <t>Saltrey Fine Foods</t>
        </is>
      </c>
      <c r="E278" t="inlineStr">
        <is>
          <t>Grocer</t>
        </is>
      </c>
      <c r="F278" t="inlineStr">
        <is>
          <t>North</t>
        </is>
      </c>
      <c r="G278" t="inlineStr">
        <is>
          <t>Priya N.</t>
        </is>
      </c>
      <c r="H278" t="inlineStr">
        <is>
          <t>Sourdough loaf x10</t>
        </is>
      </c>
      <c r="I278" t="inlineStr">
        <is>
          <t>Bakery</t>
        </is>
      </c>
      <c r="J278" t="n">
        <v>25</v>
      </c>
      <c r="K278" s="26" t="n">
        <v>52</v>
      </c>
      <c r="L278" s="26">
        <f>J278*K278</f>
        <v>1300</v>
      </c>
      <c r="M278" s="26" t="n">
        <v>30.3</v>
      </c>
      <c r="N278" s="26">
        <f>J278*M278</f>
        <v>757.5</v>
      </c>
      <c r="O278" s="26">
        <f>L278-N278</f>
        <v>542.5</v>
      </c>
      <c r="P278">
        <f>IF(AND(OR(Dashboard!$C$5="All",F278=Dashboard!$C$5),OR(Dashboard!$G$5="All",I278=Dashboard!$G$5),OR(Dashboard!$K$5="All",G278=Dashboard!$K$5)),1,0)</f>
        <v>1</v>
      </c>
      <c r="Q278">
        <f>IF(P278=1,IF(COUNTIFS($C$2:C278,C278,$P$2:P278,1)=1,1,0),0)</f>
        <v>0</v>
      </c>
    </row>
    <row r="279">
      <c r="A279" s="24" t="n">
        <v>45907</v>
      </c>
      <c r="B279" s="25" t="n">
        <v>45901</v>
      </c>
      <c r="C279" t="inlineStr">
        <is>
          <t>SO-26110</t>
        </is>
      </c>
      <c r="D279" t="inlineStr">
        <is>
          <t>Saltrey Fine Foods</t>
        </is>
      </c>
      <c r="E279" t="inlineStr">
        <is>
          <t>Grocer</t>
        </is>
      </c>
      <c r="F279" t="inlineStr">
        <is>
          <t>North</t>
        </is>
      </c>
      <c r="G279" t="inlineStr">
        <is>
          <t>Priya N.</t>
        </is>
      </c>
      <c r="H279" t="inlineStr">
        <is>
          <t>Cheddar block 2kg</t>
        </is>
      </c>
      <c r="I279" t="inlineStr">
        <is>
          <t>Dairy &amp; eggs</t>
        </is>
      </c>
      <c r="J279" t="n">
        <v>13</v>
      </c>
      <c r="K279" s="26" t="n">
        <v>31.5</v>
      </c>
      <c r="L279" s="26">
        <f>J279*K279</f>
        <v>409.5</v>
      </c>
      <c r="M279" s="26" t="n">
        <v>23.04</v>
      </c>
      <c r="N279" s="26">
        <f>J279*M279</f>
        <v>299.52</v>
      </c>
      <c r="O279" s="26">
        <f>L279-N279</f>
        <v>109.98</v>
      </c>
      <c r="P279">
        <f>IF(AND(OR(Dashboard!$C$5="All",F279=Dashboard!$C$5),OR(Dashboard!$G$5="All",I279=Dashboard!$G$5),OR(Dashboard!$K$5="All",G279=Dashboard!$K$5)),1,0)</f>
        <v>1</v>
      </c>
      <c r="Q279">
        <f>IF(P279=1,IF(COUNTIFS($C$2:C279,C279,$P$2:P279,1)=1,1,0),0)</f>
        <v>0</v>
      </c>
    </row>
    <row r="280">
      <c r="A280" s="24" t="n">
        <v>45907</v>
      </c>
      <c r="B280" s="25" t="n">
        <v>45901</v>
      </c>
      <c r="C280" t="inlineStr">
        <is>
          <t>SO-26126</t>
        </is>
      </c>
      <c r="D280" t="inlineStr">
        <is>
          <t>Vantrey Pantry</t>
        </is>
      </c>
      <c r="E280" t="inlineStr">
        <is>
          <t>Grocer</t>
        </is>
      </c>
      <c r="F280" t="inlineStr">
        <is>
          <t>West</t>
        </is>
      </c>
      <c r="G280" t="inlineStr">
        <is>
          <t>Lena K.</t>
        </is>
      </c>
      <c r="H280" t="inlineStr">
        <is>
          <t>Sourdough loaf x10</t>
        </is>
      </c>
      <c r="I280" t="inlineStr">
        <is>
          <t>Bakery</t>
        </is>
      </c>
      <c r="J280" t="n">
        <v>8</v>
      </c>
      <c r="K280" s="26" t="n">
        <v>52</v>
      </c>
      <c r="L280" s="26">
        <f>J280*K280</f>
        <v>416</v>
      </c>
      <c r="M280" s="26" t="n">
        <v>31.44</v>
      </c>
      <c r="N280" s="26">
        <f>J280*M280</f>
        <v>251.52</v>
      </c>
      <c r="O280" s="26">
        <f>L280-N280</f>
        <v>164.48</v>
      </c>
      <c r="P280">
        <f>IF(AND(OR(Dashboard!$C$5="All",F280=Dashboard!$C$5),OR(Dashboard!$G$5="All",I280=Dashboard!$G$5),OR(Dashboard!$K$5="All",G280=Dashboard!$K$5)),1,0)</f>
        <v>1</v>
      </c>
      <c r="Q280">
        <f>IF(P280=1,IF(COUNTIFS($C$2:C280,C280,$P$2:P280,1)=1,1,0),0)</f>
        <v>1</v>
      </c>
    </row>
    <row r="281">
      <c r="A281" s="24" t="n">
        <v>45907</v>
      </c>
      <c r="B281" s="25" t="n">
        <v>45901</v>
      </c>
      <c r="C281" t="inlineStr">
        <is>
          <t>SO-26126</t>
        </is>
      </c>
      <c r="D281" t="inlineStr">
        <is>
          <t>Vantrey Pantry</t>
        </is>
      </c>
      <c r="E281" t="inlineStr">
        <is>
          <t>Grocer</t>
        </is>
      </c>
      <c r="F281" t="inlineStr">
        <is>
          <t>West</t>
        </is>
      </c>
      <c r="G281" t="inlineStr">
        <is>
          <t>Lena K.</t>
        </is>
      </c>
      <c r="H281" t="inlineStr">
        <is>
          <t>Plain flour 12.5kg</t>
        </is>
      </c>
      <c r="I281" t="inlineStr">
        <is>
          <t>Dry goods</t>
        </is>
      </c>
      <c r="J281" t="n">
        <v>10</v>
      </c>
      <c r="K281" s="26" t="n">
        <v>24.6</v>
      </c>
      <c r="L281" s="26">
        <f>J281*K281</f>
        <v>246</v>
      </c>
      <c r="M281" s="26" t="n">
        <v>17.28</v>
      </c>
      <c r="N281" s="26">
        <f>J281*M281</f>
        <v>172.8</v>
      </c>
      <c r="O281" s="26">
        <f>L281-N281</f>
        <v>73.2</v>
      </c>
      <c r="P281">
        <f>IF(AND(OR(Dashboard!$C$5="All",F281=Dashboard!$C$5),OR(Dashboard!$G$5="All",I281=Dashboard!$G$5),OR(Dashboard!$K$5="All",G281=Dashboard!$K$5)),1,0)</f>
        <v>1</v>
      </c>
      <c r="Q281">
        <f>IF(P281=1,IF(COUNTIFS($C$2:C281,C281,$P$2:P281,1)=1,1,0),0)</f>
        <v>0</v>
      </c>
    </row>
    <row r="282">
      <c r="A282" s="24" t="n">
        <v>45908</v>
      </c>
      <c r="B282" s="25" t="n">
        <v>45901</v>
      </c>
      <c r="C282" t="inlineStr">
        <is>
          <t>SO-26093</t>
        </is>
      </c>
      <c r="D282" t="inlineStr">
        <is>
          <t>Velloc Dining Room</t>
        </is>
      </c>
      <c r="E282" t="inlineStr">
        <is>
          <t>Restaurant</t>
        </is>
      </c>
      <c r="F282" t="inlineStr">
        <is>
          <t>East</t>
        </is>
      </c>
      <c r="G282" t="inlineStr">
        <is>
          <t>Priya N.</t>
        </is>
      </c>
      <c r="H282" t="inlineStr">
        <is>
          <t>Croissant dough x48</t>
        </is>
      </c>
      <c r="I282" t="inlineStr">
        <is>
          <t>Bakery</t>
        </is>
      </c>
      <c r="J282" t="n">
        <v>2</v>
      </c>
      <c r="K282" s="26" t="n">
        <v>67.2</v>
      </c>
      <c r="L282" s="26">
        <f>J282*K282</f>
        <v>134.4</v>
      </c>
      <c r="M282" s="26" t="n">
        <v>37.26</v>
      </c>
      <c r="N282" s="26">
        <f>J282*M282</f>
        <v>74.52</v>
      </c>
      <c r="O282" s="26">
        <f>L282-N282</f>
        <v>59.88</v>
      </c>
      <c r="P282">
        <f>IF(AND(OR(Dashboard!$C$5="All",F282=Dashboard!$C$5),OR(Dashboard!$G$5="All",I282=Dashboard!$G$5),OR(Dashboard!$K$5="All",G282=Dashboard!$K$5)),1,0)</f>
        <v>1</v>
      </c>
      <c r="Q282">
        <f>IF(P282=1,IF(COUNTIFS($C$2:C282,C282,$P$2:P282,1)=1,1,0),0)</f>
        <v>1</v>
      </c>
    </row>
    <row r="283">
      <c r="A283" s="24" t="n">
        <v>45908</v>
      </c>
      <c r="B283" s="25" t="n">
        <v>45901</v>
      </c>
      <c r="C283" t="inlineStr">
        <is>
          <t>SO-26093</t>
        </is>
      </c>
      <c r="D283" t="inlineStr">
        <is>
          <t>Velloc Dining Room</t>
        </is>
      </c>
      <c r="E283" t="inlineStr">
        <is>
          <t>Restaurant</t>
        </is>
      </c>
      <c r="F283" t="inlineStr">
        <is>
          <t>East</t>
        </is>
      </c>
      <c r="G283" t="inlineStr">
        <is>
          <t>Priya N.</t>
        </is>
      </c>
      <c r="H283" t="inlineStr">
        <is>
          <t>Gelato 5L</t>
        </is>
      </c>
      <c r="I283" t="inlineStr">
        <is>
          <t>Frozen</t>
        </is>
      </c>
      <c r="J283" t="n">
        <v>8</v>
      </c>
      <c r="K283" s="26" t="n">
        <v>46.5</v>
      </c>
      <c r="L283" s="26">
        <f>J283*K283</f>
        <v>372</v>
      </c>
      <c r="M283" s="26" t="n">
        <v>32.24</v>
      </c>
      <c r="N283" s="26">
        <f>J283*M283</f>
        <v>257.92</v>
      </c>
      <c r="O283" s="26">
        <f>L283-N283</f>
        <v>114.08</v>
      </c>
      <c r="P283">
        <f>IF(AND(OR(Dashboard!$C$5="All",F283=Dashboard!$C$5),OR(Dashboard!$G$5="All",I283=Dashboard!$G$5),OR(Dashboard!$K$5="All",G283=Dashboard!$K$5)),1,0)</f>
        <v>1</v>
      </c>
      <c r="Q283">
        <f>IF(P283=1,IF(COUNTIFS($C$2:C283,C283,$P$2:P283,1)=1,1,0),0)</f>
        <v>0</v>
      </c>
    </row>
    <row r="284">
      <c r="A284" s="24" t="n">
        <v>45908</v>
      </c>
      <c r="B284" s="25" t="n">
        <v>45901</v>
      </c>
      <c r="C284" t="inlineStr">
        <is>
          <t>SO-26093</t>
        </is>
      </c>
      <c r="D284" t="inlineStr">
        <is>
          <t>Velloc Dining Room</t>
        </is>
      </c>
      <c r="E284" t="inlineStr">
        <is>
          <t>Restaurant</t>
        </is>
      </c>
      <c r="F284" t="inlineStr">
        <is>
          <t>East</t>
        </is>
      </c>
      <c r="G284" t="inlineStr">
        <is>
          <t>Priya N.</t>
        </is>
      </c>
      <c r="H284" t="inlineStr">
        <is>
          <t>Cheddar block 2kg</t>
        </is>
      </c>
      <c r="I284" t="inlineStr">
        <is>
          <t>Dairy &amp; eggs</t>
        </is>
      </c>
      <c r="J284" t="n">
        <v>2</v>
      </c>
      <c r="K284" s="26" t="n">
        <v>31.5</v>
      </c>
      <c r="L284" s="26">
        <f>J284*K284</f>
        <v>63</v>
      </c>
      <c r="M284" s="26" t="n">
        <v>24.87</v>
      </c>
      <c r="N284" s="26">
        <f>J284*M284</f>
        <v>49.74</v>
      </c>
      <c r="O284" s="26">
        <f>L284-N284</f>
        <v>13.26</v>
      </c>
      <c r="P284">
        <f>IF(AND(OR(Dashboard!$C$5="All",F284=Dashboard!$C$5),OR(Dashboard!$G$5="All",I284=Dashboard!$G$5),OR(Dashboard!$K$5="All",G284=Dashboard!$K$5)),1,0)</f>
        <v>1</v>
      </c>
      <c r="Q284">
        <f>IF(P284=1,IF(COUNTIFS($C$2:C284,C284,$P$2:P284,1)=1,1,0),0)</f>
        <v>0</v>
      </c>
    </row>
    <row r="285">
      <c r="A285" s="24" t="n">
        <v>45908</v>
      </c>
      <c r="B285" s="25" t="n">
        <v>45901</v>
      </c>
      <c r="C285" t="inlineStr">
        <is>
          <t>SO-26102</t>
        </is>
      </c>
      <c r="D285" t="inlineStr">
        <is>
          <t>Gorrowin Dining Room</t>
        </is>
      </c>
      <c r="E285" t="inlineStr">
        <is>
          <t>Restaurant</t>
        </is>
      </c>
      <c r="F285" t="inlineStr">
        <is>
          <t>West</t>
        </is>
      </c>
      <c r="G285" t="inlineStr">
        <is>
          <t>Lena K.</t>
        </is>
      </c>
      <c r="H285" t="inlineStr">
        <is>
          <t>Puff pastry sheets 5kg</t>
        </is>
      </c>
      <c r="I285" t="inlineStr">
        <is>
          <t>Frozen</t>
        </is>
      </c>
      <c r="J285" t="n">
        <v>9</v>
      </c>
      <c r="K285" s="26" t="n">
        <v>34</v>
      </c>
      <c r="L285" s="26">
        <f>J285*K285</f>
        <v>306</v>
      </c>
      <c r="M285" s="26" t="n">
        <v>24</v>
      </c>
      <c r="N285" s="26">
        <f>J285*M285</f>
        <v>216</v>
      </c>
      <c r="O285" s="26">
        <f>L285-N285</f>
        <v>90</v>
      </c>
      <c r="P285">
        <f>IF(AND(OR(Dashboard!$C$5="All",F285=Dashboard!$C$5),OR(Dashboard!$G$5="All",I285=Dashboard!$G$5),OR(Dashboard!$K$5="All",G285=Dashboard!$K$5)),1,0)</f>
        <v>1</v>
      </c>
      <c r="Q285">
        <f>IF(P285=1,IF(COUNTIFS($C$2:C285,C285,$P$2:P285,1)=1,1,0),0)</f>
        <v>1</v>
      </c>
    </row>
    <row r="286">
      <c r="A286" s="24" t="n">
        <v>45908</v>
      </c>
      <c r="B286" s="25" t="n">
        <v>45901</v>
      </c>
      <c r="C286" t="inlineStr">
        <is>
          <t>SO-26102</t>
        </is>
      </c>
      <c r="D286" t="inlineStr">
        <is>
          <t>Gorrowin Dining Room</t>
        </is>
      </c>
      <c r="E286" t="inlineStr">
        <is>
          <t>Restaurant</t>
        </is>
      </c>
      <c r="F286" t="inlineStr">
        <is>
          <t>West</t>
        </is>
      </c>
      <c r="G286" t="inlineStr">
        <is>
          <t>Lena K.</t>
        </is>
      </c>
      <c r="H286" t="inlineStr">
        <is>
          <t>Orange juice 2L x6</t>
        </is>
      </c>
      <c r="I286" t="inlineStr">
        <is>
          <t>Beverages</t>
        </is>
      </c>
      <c r="J286" t="n">
        <v>9</v>
      </c>
      <c r="K286" s="26" t="n">
        <v>27</v>
      </c>
      <c r="L286" s="26">
        <f>J286*K286</f>
        <v>243</v>
      </c>
      <c r="M286" s="26" t="n">
        <v>16.47</v>
      </c>
      <c r="N286" s="26">
        <f>J286*M286</f>
        <v>148.23</v>
      </c>
      <c r="O286" s="26">
        <f>L286-N286</f>
        <v>94.77</v>
      </c>
      <c r="P286">
        <f>IF(AND(OR(Dashboard!$C$5="All",F286=Dashboard!$C$5),OR(Dashboard!$G$5="All",I286=Dashboard!$G$5),OR(Dashboard!$K$5="All",G286=Dashboard!$K$5)),1,0)</f>
        <v>1</v>
      </c>
      <c r="Q286">
        <f>IF(P286=1,IF(COUNTIFS($C$2:C286,C286,$P$2:P286,1)=1,1,0),0)</f>
        <v>0</v>
      </c>
    </row>
    <row r="287">
      <c r="A287" s="24" t="n">
        <v>45908</v>
      </c>
      <c r="B287" s="25" t="n">
        <v>45901</v>
      </c>
      <c r="C287" t="inlineStr">
        <is>
          <t>SO-26102</t>
        </is>
      </c>
      <c r="D287" t="inlineStr">
        <is>
          <t>Gorrowin Dining Room</t>
        </is>
      </c>
      <c r="E287" t="inlineStr">
        <is>
          <t>Restaurant</t>
        </is>
      </c>
      <c r="F287" t="inlineStr">
        <is>
          <t>West</t>
        </is>
      </c>
      <c r="G287" t="inlineStr">
        <is>
          <t>Lena K.</t>
        </is>
      </c>
      <c r="H287" t="inlineStr">
        <is>
          <t>Full cream milk 2L x6</t>
        </is>
      </c>
      <c r="I287" t="inlineStr">
        <is>
          <t>Dairy &amp; eggs</t>
        </is>
      </c>
      <c r="J287" t="n">
        <v>9</v>
      </c>
      <c r="K287" s="26" t="n">
        <v>15.6</v>
      </c>
      <c r="L287" s="26">
        <f>J287*K287</f>
        <v>140.4</v>
      </c>
      <c r="M287" s="26" t="n">
        <v>12</v>
      </c>
      <c r="N287" s="26">
        <f>J287*M287</f>
        <v>108</v>
      </c>
      <c r="O287" s="26">
        <f>L287-N287</f>
        <v>32.4</v>
      </c>
      <c r="P287">
        <f>IF(AND(OR(Dashboard!$C$5="All",F287=Dashboard!$C$5),OR(Dashboard!$G$5="All",I287=Dashboard!$G$5),OR(Dashboard!$K$5="All",G287=Dashboard!$K$5)),1,0)</f>
        <v>1</v>
      </c>
      <c r="Q287">
        <f>IF(P287=1,IF(COUNTIFS($C$2:C287,C287,$P$2:P287,1)=1,1,0),0)</f>
        <v>0</v>
      </c>
    </row>
    <row r="288">
      <c r="A288" s="24" t="n">
        <v>45909</v>
      </c>
      <c r="B288" s="25" t="n">
        <v>45901</v>
      </c>
      <c r="C288" t="inlineStr">
        <is>
          <t>SO-26089</t>
        </is>
      </c>
      <c r="D288" t="inlineStr">
        <is>
          <t>Pindleton Café</t>
        </is>
      </c>
      <c r="E288" t="inlineStr">
        <is>
          <t>Café</t>
        </is>
      </c>
      <c r="F288" t="inlineStr">
        <is>
          <t>East</t>
        </is>
      </c>
      <c r="G288" t="inlineStr">
        <is>
          <t>Priya N.</t>
        </is>
      </c>
      <c r="H288" t="inlineStr">
        <is>
          <t>Chips 2.5kg x4</t>
        </is>
      </c>
      <c r="I288" t="inlineStr">
        <is>
          <t>Frozen</t>
        </is>
      </c>
      <c r="J288" t="n">
        <v>2</v>
      </c>
      <c r="K288" s="26" t="n">
        <v>29.6</v>
      </c>
      <c r="L288" s="26">
        <f>J288*K288</f>
        <v>59.2</v>
      </c>
      <c r="M288" s="26" t="n">
        <v>20.98</v>
      </c>
      <c r="N288" s="26">
        <f>J288*M288</f>
        <v>41.96</v>
      </c>
      <c r="O288" s="26">
        <f>L288-N288</f>
        <v>17.24</v>
      </c>
      <c r="P288">
        <f>IF(AND(OR(Dashboard!$C$5="All",F288=Dashboard!$C$5),OR(Dashboard!$G$5="All",I288=Dashboard!$G$5),OR(Dashboard!$K$5="All",G288=Dashboard!$K$5)),1,0)</f>
        <v>1</v>
      </c>
      <c r="Q288">
        <f>IF(P288=1,IF(COUNTIFS($C$2:C288,C288,$P$2:P288,1)=1,1,0),0)</f>
        <v>1</v>
      </c>
    </row>
    <row r="289">
      <c r="A289" s="24" t="n">
        <v>45909</v>
      </c>
      <c r="B289" s="25" t="n">
        <v>45901</v>
      </c>
      <c r="C289" t="inlineStr">
        <is>
          <t>SO-26089</t>
        </is>
      </c>
      <c r="D289" t="inlineStr">
        <is>
          <t>Pindleton Café</t>
        </is>
      </c>
      <c r="E289" t="inlineStr">
        <is>
          <t>Café</t>
        </is>
      </c>
      <c r="F289" t="inlineStr">
        <is>
          <t>East</t>
        </is>
      </c>
      <c r="G289" t="inlineStr">
        <is>
          <t>Priya N.</t>
        </is>
      </c>
      <c r="H289" t="inlineStr">
        <is>
          <t>Plain flour 12.5kg</t>
        </is>
      </c>
      <c r="I289" t="inlineStr">
        <is>
          <t>Dry goods</t>
        </is>
      </c>
      <c r="J289" t="n">
        <v>7</v>
      </c>
      <c r="K289" s="26" t="n">
        <v>24.6</v>
      </c>
      <c r="L289" s="26">
        <f>J289*K289</f>
        <v>172.2</v>
      </c>
      <c r="M289" s="26" t="n">
        <v>17.57</v>
      </c>
      <c r="N289" s="26">
        <f>J289*M289</f>
        <v>122.99</v>
      </c>
      <c r="O289" s="26">
        <f>L289-N289</f>
        <v>49.21</v>
      </c>
      <c r="P289">
        <f>IF(AND(OR(Dashboard!$C$5="All",F289=Dashboard!$C$5),OR(Dashboard!$G$5="All",I289=Dashboard!$G$5),OR(Dashboard!$K$5="All",G289=Dashboard!$K$5)),1,0)</f>
        <v>1</v>
      </c>
      <c r="Q289">
        <f>IF(P289=1,IF(COUNTIFS($C$2:C289,C289,$P$2:P289,1)=1,1,0),0)</f>
        <v>0</v>
      </c>
    </row>
    <row r="290">
      <c r="A290" s="24" t="n">
        <v>45909</v>
      </c>
      <c r="B290" s="25" t="n">
        <v>45901</v>
      </c>
      <c r="C290" t="inlineStr">
        <is>
          <t>SO-26089</t>
        </is>
      </c>
      <c r="D290" t="inlineStr">
        <is>
          <t>Pindleton Café</t>
        </is>
      </c>
      <c r="E290" t="inlineStr">
        <is>
          <t>Café</t>
        </is>
      </c>
      <c r="F290" t="inlineStr">
        <is>
          <t>East</t>
        </is>
      </c>
      <c r="G290" t="inlineStr">
        <is>
          <t>Priya N.</t>
        </is>
      </c>
      <c r="H290" t="inlineStr">
        <is>
          <t>Free-range eggs 15dz</t>
        </is>
      </c>
      <c r="I290" t="inlineStr">
        <is>
          <t>Dairy &amp; eggs</t>
        </is>
      </c>
      <c r="J290" t="n">
        <v>4</v>
      </c>
      <c r="K290" s="26" t="n">
        <v>84</v>
      </c>
      <c r="L290" s="26">
        <f>J290*K290</f>
        <v>336</v>
      </c>
      <c r="M290" s="26" t="n">
        <v>62.16</v>
      </c>
      <c r="N290" s="26">
        <f>J290*M290</f>
        <v>248.64</v>
      </c>
      <c r="O290" s="26">
        <f>L290-N290</f>
        <v>87.36</v>
      </c>
      <c r="P290">
        <f>IF(AND(OR(Dashboard!$C$5="All",F290=Dashboard!$C$5),OR(Dashboard!$G$5="All",I290=Dashboard!$G$5),OR(Dashboard!$K$5="All",G290=Dashboard!$K$5)),1,0)</f>
        <v>1</v>
      </c>
      <c r="Q290">
        <f>IF(P290=1,IF(COUNTIFS($C$2:C290,C290,$P$2:P290,1)=1,1,0),0)</f>
        <v>0</v>
      </c>
    </row>
    <row r="291">
      <c r="A291" s="24" t="n">
        <v>45909</v>
      </c>
      <c r="B291" s="25" t="n">
        <v>45901</v>
      </c>
      <c r="C291" t="inlineStr">
        <is>
          <t>SO-26089</t>
        </is>
      </c>
      <c r="D291" t="inlineStr">
        <is>
          <t>Pindleton Café</t>
        </is>
      </c>
      <c r="E291" t="inlineStr">
        <is>
          <t>Café</t>
        </is>
      </c>
      <c r="F291" t="inlineStr">
        <is>
          <t>East</t>
        </is>
      </c>
      <c r="G291" t="inlineStr">
        <is>
          <t>Priya N.</t>
        </is>
      </c>
      <c r="H291" t="inlineStr">
        <is>
          <t>Croissant dough x48</t>
        </is>
      </c>
      <c r="I291" t="inlineStr">
        <is>
          <t>Bakery</t>
        </is>
      </c>
      <c r="J291" t="n">
        <v>12</v>
      </c>
      <c r="K291" s="26" t="n">
        <v>67.2</v>
      </c>
      <c r="L291" s="26">
        <f>J291*K291</f>
        <v>806.4</v>
      </c>
      <c r="M291" s="26" t="n">
        <v>40.22</v>
      </c>
      <c r="N291" s="26">
        <f>J291*M291</f>
        <v>482.64</v>
      </c>
      <c r="O291" s="26">
        <f>L291-N291</f>
        <v>323.76</v>
      </c>
      <c r="P291">
        <f>IF(AND(OR(Dashboard!$C$5="All",F291=Dashboard!$C$5),OR(Dashboard!$G$5="All",I291=Dashboard!$G$5),OR(Dashboard!$K$5="All",G291=Dashboard!$K$5)),1,0)</f>
        <v>1</v>
      </c>
      <c r="Q291">
        <f>IF(P291=1,IF(COUNTIFS($C$2:C291,C291,$P$2:P291,1)=1,1,0),0)</f>
        <v>0</v>
      </c>
    </row>
    <row r="292">
      <c r="A292" s="24" t="n">
        <v>45910</v>
      </c>
      <c r="B292" s="25" t="n">
        <v>45901</v>
      </c>
      <c r="C292" t="inlineStr">
        <is>
          <t>SO-26094</t>
        </is>
      </c>
      <c r="D292" t="inlineStr">
        <is>
          <t>Oskaby Coffee House</t>
        </is>
      </c>
      <c r="E292" t="inlineStr">
        <is>
          <t>Café</t>
        </is>
      </c>
      <c r="F292" t="inlineStr">
        <is>
          <t>South</t>
        </is>
      </c>
      <c r="G292" t="inlineStr">
        <is>
          <t>Tom W.</t>
        </is>
      </c>
      <c r="H292" t="inlineStr">
        <is>
          <t>Plain flour 12.5kg</t>
        </is>
      </c>
      <c r="I292" t="inlineStr">
        <is>
          <t>Dry goods</t>
        </is>
      </c>
      <c r="J292" t="n">
        <v>14</v>
      </c>
      <c r="K292" s="26" t="n">
        <v>24.6</v>
      </c>
      <c r="L292" s="26">
        <f>J292*K292</f>
        <v>344.4</v>
      </c>
      <c r="M292" s="26" t="n">
        <v>16.44</v>
      </c>
      <c r="N292" s="26">
        <f>J292*M292</f>
        <v>230.16</v>
      </c>
      <c r="O292" s="26">
        <f>L292-N292</f>
        <v>114.24</v>
      </c>
      <c r="P292">
        <f>IF(AND(OR(Dashboard!$C$5="All",F292=Dashboard!$C$5),OR(Dashboard!$G$5="All",I292=Dashboard!$G$5),OR(Dashboard!$K$5="All",G292=Dashboard!$K$5)),1,0)</f>
        <v>1</v>
      </c>
      <c r="Q292">
        <f>IF(P292=1,IF(COUNTIFS($C$2:C292,C292,$P$2:P292,1)=1,1,0),0)</f>
        <v>1</v>
      </c>
    </row>
    <row r="293">
      <c r="A293" s="24" t="n">
        <v>45910</v>
      </c>
      <c r="B293" s="25" t="n">
        <v>45901</v>
      </c>
      <c r="C293" t="inlineStr">
        <is>
          <t>SO-26094</t>
        </is>
      </c>
      <c r="D293" t="inlineStr">
        <is>
          <t>Oskaby Coffee House</t>
        </is>
      </c>
      <c r="E293" t="inlineStr">
        <is>
          <t>Café</t>
        </is>
      </c>
      <c r="F293" t="inlineStr">
        <is>
          <t>South</t>
        </is>
      </c>
      <c r="G293" t="inlineStr">
        <is>
          <t>Tom W.</t>
        </is>
      </c>
      <c r="H293" t="inlineStr">
        <is>
          <t>Puff pastry sheets 5kg</t>
        </is>
      </c>
      <c r="I293" t="inlineStr">
        <is>
          <t>Frozen</t>
        </is>
      </c>
      <c r="J293" t="n">
        <v>8</v>
      </c>
      <c r="K293" s="26" t="n">
        <v>34</v>
      </c>
      <c r="L293" s="26">
        <f>J293*K293</f>
        <v>272</v>
      </c>
      <c r="M293" s="26" t="n">
        <v>24.59</v>
      </c>
      <c r="N293" s="26">
        <f>J293*M293</f>
        <v>196.72</v>
      </c>
      <c r="O293" s="26">
        <f>L293-N293</f>
        <v>75.28</v>
      </c>
      <c r="P293">
        <f>IF(AND(OR(Dashboard!$C$5="All",F293=Dashboard!$C$5),OR(Dashboard!$G$5="All",I293=Dashboard!$G$5),OR(Dashboard!$K$5="All",G293=Dashboard!$K$5)),1,0)</f>
        <v>1</v>
      </c>
      <c r="Q293">
        <f>IF(P293=1,IF(COUNTIFS($C$2:C293,C293,$P$2:P293,1)=1,1,0),0)</f>
        <v>0</v>
      </c>
    </row>
    <row r="294">
      <c r="A294" s="24" t="n">
        <v>45910</v>
      </c>
      <c r="B294" s="25" t="n">
        <v>45901</v>
      </c>
      <c r="C294" t="inlineStr">
        <is>
          <t>SO-26094</t>
        </is>
      </c>
      <c r="D294" t="inlineStr">
        <is>
          <t>Oskaby Coffee House</t>
        </is>
      </c>
      <c r="E294" t="inlineStr">
        <is>
          <t>Café</t>
        </is>
      </c>
      <c r="F294" t="inlineStr">
        <is>
          <t>South</t>
        </is>
      </c>
      <c r="G294" t="inlineStr">
        <is>
          <t>Tom W.</t>
        </is>
      </c>
      <c r="H294" t="inlineStr">
        <is>
          <t>Sourdough loaf x10</t>
        </is>
      </c>
      <c r="I294" t="inlineStr">
        <is>
          <t>Bakery</t>
        </is>
      </c>
      <c r="J294" t="n">
        <v>8</v>
      </c>
      <c r="K294" s="26" t="n">
        <v>52</v>
      </c>
      <c r="L294" s="26">
        <f>J294*K294</f>
        <v>416</v>
      </c>
      <c r="M294" s="26" t="n">
        <v>29.62</v>
      </c>
      <c r="N294" s="26">
        <f>J294*M294</f>
        <v>236.96</v>
      </c>
      <c r="O294" s="26">
        <f>L294-N294</f>
        <v>179.04</v>
      </c>
      <c r="P294">
        <f>IF(AND(OR(Dashboard!$C$5="All",F294=Dashboard!$C$5),OR(Dashboard!$G$5="All",I294=Dashboard!$G$5),OR(Dashboard!$K$5="All",G294=Dashboard!$K$5)),1,0)</f>
        <v>1</v>
      </c>
      <c r="Q294">
        <f>IF(P294=1,IF(COUNTIFS($C$2:C294,C294,$P$2:P294,1)=1,1,0),0)</f>
        <v>0</v>
      </c>
    </row>
    <row r="295">
      <c r="A295" s="24" t="n">
        <v>45910</v>
      </c>
      <c r="B295" s="25" t="n">
        <v>45901</v>
      </c>
      <c r="C295" t="inlineStr">
        <is>
          <t>SO-26094</t>
        </is>
      </c>
      <c r="D295" t="inlineStr">
        <is>
          <t>Oskaby Coffee House</t>
        </is>
      </c>
      <c r="E295" t="inlineStr">
        <is>
          <t>Café</t>
        </is>
      </c>
      <c r="F295" t="inlineStr">
        <is>
          <t>South</t>
        </is>
      </c>
      <c r="G295" t="inlineStr">
        <is>
          <t>Tom W.</t>
        </is>
      </c>
      <c r="H295" t="inlineStr">
        <is>
          <t>Sparkling water 24pk</t>
        </is>
      </c>
      <c r="I295" t="inlineStr">
        <is>
          <t>Beverages</t>
        </is>
      </c>
      <c r="J295" t="n">
        <v>12</v>
      </c>
      <c r="K295" s="26" t="n">
        <v>21.6</v>
      </c>
      <c r="L295" s="26">
        <f>J295*K295</f>
        <v>259.2</v>
      </c>
      <c r="M295" s="26" t="n">
        <v>12.87</v>
      </c>
      <c r="N295" s="26">
        <f>J295*M295</f>
        <v>154.44</v>
      </c>
      <c r="O295" s="26">
        <f>L295-N295</f>
        <v>104.76</v>
      </c>
      <c r="P295">
        <f>IF(AND(OR(Dashboard!$C$5="All",F295=Dashboard!$C$5),OR(Dashboard!$G$5="All",I295=Dashboard!$G$5),OR(Dashboard!$K$5="All",G295=Dashboard!$K$5)),1,0)</f>
        <v>1</v>
      </c>
      <c r="Q295">
        <f>IF(P295=1,IF(COUNTIFS($C$2:C295,C295,$P$2:P295,1)=1,1,0),0)</f>
        <v>0</v>
      </c>
    </row>
    <row r="296">
      <c r="A296" s="24" t="n">
        <v>45910</v>
      </c>
      <c r="B296" s="25" t="n">
        <v>45901</v>
      </c>
      <c r="C296" t="inlineStr">
        <is>
          <t>SO-26104</t>
        </is>
      </c>
      <c r="D296" t="inlineStr">
        <is>
          <t>Bellcourt Kitchen</t>
        </is>
      </c>
      <c r="E296" t="inlineStr">
        <is>
          <t>Restaurant</t>
        </is>
      </c>
      <c r="F296" t="inlineStr">
        <is>
          <t>East</t>
        </is>
      </c>
      <c r="G296" t="inlineStr">
        <is>
          <t>Priya N.</t>
        </is>
      </c>
      <c r="H296" t="inlineStr">
        <is>
          <t>Croissant dough x48</t>
        </is>
      </c>
      <c r="I296" t="inlineStr">
        <is>
          <t>Bakery</t>
        </is>
      </c>
      <c r="J296" t="n">
        <v>6</v>
      </c>
      <c r="K296" s="26" t="n">
        <v>67.2</v>
      </c>
      <c r="L296" s="26">
        <f>J296*K296</f>
        <v>403.2</v>
      </c>
      <c r="M296" s="26" t="n">
        <v>40.94</v>
      </c>
      <c r="N296" s="26">
        <f>J296*M296</f>
        <v>245.64</v>
      </c>
      <c r="O296" s="26">
        <f>L296-N296</f>
        <v>157.56</v>
      </c>
      <c r="P296">
        <f>IF(AND(OR(Dashboard!$C$5="All",F296=Dashboard!$C$5),OR(Dashboard!$G$5="All",I296=Dashboard!$G$5),OR(Dashboard!$K$5="All",G296=Dashboard!$K$5)),1,0)</f>
        <v>1</v>
      </c>
      <c r="Q296">
        <f>IF(P296=1,IF(COUNTIFS($C$2:C296,C296,$P$2:P296,1)=1,1,0),0)</f>
        <v>1</v>
      </c>
    </row>
    <row r="297">
      <c r="A297" s="24" t="n">
        <v>45910</v>
      </c>
      <c r="B297" s="25" t="n">
        <v>45901</v>
      </c>
      <c r="C297" t="inlineStr">
        <is>
          <t>SO-26104</t>
        </is>
      </c>
      <c r="D297" t="inlineStr">
        <is>
          <t>Bellcourt Kitchen</t>
        </is>
      </c>
      <c r="E297" t="inlineStr">
        <is>
          <t>Restaurant</t>
        </is>
      </c>
      <c r="F297" t="inlineStr">
        <is>
          <t>East</t>
        </is>
      </c>
      <c r="G297" t="inlineStr">
        <is>
          <t>Priya N.</t>
        </is>
      </c>
      <c r="H297" t="inlineStr">
        <is>
          <t>Plain flour 12.5kg</t>
        </is>
      </c>
      <c r="I297" t="inlineStr">
        <is>
          <t>Dry goods</t>
        </is>
      </c>
      <c r="J297" t="n">
        <v>11</v>
      </c>
      <c r="K297" s="26" t="n">
        <v>24.6</v>
      </c>
      <c r="L297" s="26">
        <f>J297*K297</f>
        <v>270.6</v>
      </c>
      <c r="M297" s="26" t="n">
        <v>16.43</v>
      </c>
      <c r="N297" s="26">
        <f>J297*M297</f>
        <v>180.73</v>
      </c>
      <c r="O297" s="26">
        <f>L297-N297</f>
        <v>89.87</v>
      </c>
      <c r="P297">
        <f>IF(AND(OR(Dashboard!$C$5="All",F297=Dashboard!$C$5),OR(Dashboard!$G$5="All",I297=Dashboard!$G$5),OR(Dashboard!$K$5="All",G297=Dashboard!$K$5)),1,0)</f>
        <v>1</v>
      </c>
      <c r="Q297">
        <f>IF(P297=1,IF(COUNTIFS($C$2:C297,C297,$P$2:P297,1)=1,1,0),0)</f>
        <v>0</v>
      </c>
    </row>
    <row r="298">
      <c r="A298" s="24" t="n">
        <v>45910</v>
      </c>
      <c r="B298" s="25" t="n">
        <v>45901</v>
      </c>
      <c r="C298" t="inlineStr">
        <is>
          <t>SO-26105</t>
        </is>
      </c>
      <c r="D298" t="inlineStr">
        <is>
          <t>Rivelle Dining Room</t>
        </is>
      </c>
      <c r="E298" t="inlineStr">
        <is>
          <t>Restaurant</t>
        </is>
      </c>
      <c r="F298" t="inlineStr">
        <is>
          <t>Regional</t>
        </is>
      </c>
      <c r="G298" t="inlineStr">
        <is>
          <t>Sam O.</t>
        </is>
      </c>
      <c r="H298" t="inlineStr">
        <is>
          <t>Free-range eggs 15dz</t>
        </is>
      </c>
      <c r="I298" t="inlineStr">
        <is>
          <t>Dairy &amp; eggs</t>
        </is>
      </c>
      <c r="J298" t="n">
        <v>12</v>
      </c>
      <c r="K298" s="26" t="n">
        <v>84</v>
      </c>
      <c r="L298" s="26">
        <f>J298*K298</f>
        <v>1008</v>
      </c>
      <c r="M298" s="26" t="n">
        <v>63.22</v>
      </c>
      <c r="N298" s="26">
        <f>J298*M298</f>
        <v>758.64</v>
      </c>
      <c r="O298" s="26">
        <f>L298-N298</f>
        <v>249.36</v>
      </c>
      <c r="P298">
        <f>IF(AND(OR(Dashboard!$C$5="All",F298=Dashboard!$C$5),OR(Dashboard!$G$5="All",I298=Dashboard!$G$5),OR(Dashboard!$K$5="All",G298=Dashboard!$K$5)),1,0)</f>
        <v>1</v>
      </c>
      <c r="Q298">
        <f>IF(P298=1,IF(COUNTIFS($C$2:C298,C298,$P$2:P298,1)=1,1,0),0)</f>
        <v>1</v>
      </c>
    </row>
    <row r="299">
      <c r="A299" s="24" t="n">
        <v>45910</v>
      </c>
      <c r="B299" s="25" t="n">
        <v>45901</v>
      </c>
      <c r="C299" t="inlineStr">
        <is>
          <t>SO-26105</t>
        </is>
      </c>
      <c r="D299" t="inlineStr">
        <is>
          <t>Rivelle Dining Room</t>
        </is>
      </c>
      <c r="E299" t="inlineStr">
        <is>
          <t>Restaurant</t>
        </is>
      </c>
      <c r="F299" t="inlineStr">
        <is>
          <t>Regional</t>
        </is>
      </c>
      <c r="G299" t="inlineStr">
        <is>
          <t>Sam O.</t>
        </is>
      </c>
      <c r="H299" t="inlineStr">
        <is>
          <t>Olive oil 4L</t>
        </is>
      </c>
      <c r="I299" t="inlineStr">
        <is>
          <t>Dry goods</t>
        </is>
      </c>
      <c r="J299" t="n">
        <v>8</v>
      </c>
      <c r="K299" s="26" t="n">
        <v>38.9</v>
      </c>
      <c r="L299" s="26">
        <f>J299*K299</f>
        <v>311.2</v>
      </c>
      <c r="M299" s="26" t="n">
        <v>25.77</v>
      </c>
      <c r="N299" s="26">
        <f>J299*M299</f>
        <v>206.16</v>
      </c>
      <c r="O299" s="26">
        <f>L299-N299</f>
        <v>105.04</v>
      </c>
      <c r="P299">
        <f>IF(AND(OR(Dashboard!$C$5="All",F299=Dashboard!$C$5),OR(Dashboard!$G$5="All",I299=Dashboard!$G$5),OR(Dashboard!$K$5="All",G299=Dashboard!$K$5)),1,0)</f>
        <v>1</v>
      </c>
      <c r="Q299">
        <f>IF(P299=1,IF(COUNTIFS($C$2:C299,C299,$P$2:P299,1)=1,1,0),0)</f>
        <v>0</v>
      </c>
    </row>
    <row r="300">
      <c r="A300" s="24" t="n">
        <v>45910</v>
      </c>
      <c r="B300" s="25" t="n">
        <v>45901</v>
      </c>
      <c r="C300" t="inlineStr">
        <is>
          <t>SO-26117</t>
        </is>
      </c>
      <c r="D300" t="inlineStr">
        <is>
          <t>Haskett Café</t>
        </is>
      </c>
      <c r="E300" t="inlineStr">
        <is>
          <t>Café</t>
        </is>
      </c>
      <c r="F300" t="inlineStr">
        <is>
          <t>South</t>
        </is>
      </c>
      <c r="G300" t="inlineStr">
        <is>
          <t>Tom W.</t>
        </is>
      </c>
      <c r="H300" t="inlineStr">
        <is>
          <t>Cheddar block 2kg</t>
        </is>
      </c>
      <c r="I300" t="inlineStr">
        <is>
          <t>Dairy &amp; eggs</t>
        </is>
      </c>
      <c r="J300" t="n">
        <v>10</v>
      </c>
      <c r="K300" s="26" t="n">
        <v>31.5</v>
      </c>
      <c r="L300" s="26">
        <f>J300*K300</f>
        <v>315</v>
      </c>
      <c r="M300" s="26" t="n">
        <v>24.43</v>
      </c>
      <c r="N300" s="26">
        <f>J300*M300</f>
        <v>244.3</v>
      </c>
      <c r="O300" s="26">
        <f>L300-N300</f>
        <v>70.7</v>
      </c>
      <c r="P300">
        <f>IF(AND(OR(Dashboard!$C$5="All",F300=Dashboard!$C$5),OR(Dashboard!$G$5="All",I300=Dashboard!$G$5),OR(Dashboard!$K$5="All",G300=Dashboard!$K$5)),1,0)</f>
        <v>1</v>
      </c>
      <c r="Q300">
        <f>IF(P300=1,IF(COUNTIFS($C$2:C300,C300,$P$2:P300,1)=1,1,0),0)</f>
        <v>1</v>
      </c>
    </row>
    <row r="301">
      <c r="A301" s="24" t="n">
        <v>45910</v>
      </c>
      <c r="B301" s="25" t="n">
        <v>45901</v>
      </c>
      <c r="C301" t="inlineStr">
        <is>
          <t>SO-26117</t>
        </is>
      </c>
      <c r="D301" t="inlineStr">
        <is>
          <t>Haskett Café</t>
        </is>
      </c>
      <c r="E301" t="inlineStr">
        <is>
          <t>Café</t>
        </is>
      </c>
      <c r="F301" t="inlineStr">
        <is>
          <t>South</t>
        </is>
      </c>
      <c r="G301" t="inlineStr">
        <is>
          <t>Tom W.</t>
        </is>
      </c>
      <c r="H301" t="inlineStr">
        <is>
          <t>Rolled oats 5kg</t>
        </is>
      </c>
      <c r="I301" t="inlineStr">
        <is>
          <t>Dry goods</t>
        </is>
      </c>
      <c r="J301" t="n">
        <v>11</v>
      </c>
      <c r="K301" s="26" t="n">
        <v>14.75</v>
      </c>
      <c r="L301" s="26">
        <f>J301*K301</f>
        <v>162.25</v>
      </c>
      <c r="M301" s="26" t="n">
        <v>9.880000000000001</v>
      </c>
      <c r="N301" s="26">
        <f>J301*M301</f>
        <v>108.68</v>
      </c>
      <c r="O301" s="26">
        <f>L301-N301</f>
        <v>53.57</v>
      </c>
      <c r="P301">
        <f>IF(AND(OR(Dashboard!$C$5="All",F301=Dashboard!$C$5),OR(Dashboard!$G$5="All",I301=Dashboard!$G$5),OR(Dashboard!$K$5="All",G301=Dashboard!$K$5)),1,0)</f>
        <v>1</v>
      </c>
      <c r="Q301">
        <f>IF(P301=1,IF(COUNTIFS($C$2:C301,C301,$P$2:P301,1)=1,1,0),0)</f>
        <v>0</v>
      </c>
    </row>
    <row r="302">
      <c r="A302" s="24" t="n">
        <v>45911</v>
      </c>
      <c r="B302" s="25" t="n">
        <v>45901</v>
      </c>
      <c r="C302" t="inlineStr">
        <is>
          <t>SO-26101</t>
        </is>
      </c>
      <c r="D302" t="inlineStr">
        <is>
          <t>Fennick Espresso Bar</t>
        </is>
      </c>
      <c r="E302" t="inlineStr">
        <is>
          <t>Café</t>
        </is>
      </c>
      <c r="F302" t="inlineStr">
        <is>
          <t>East</t>
        </is>
      </c>
      <c r="G302" t="inlineStr">
        <is>
          <t>Priya N.</t>
        </is>
      </c>
      <c r="H302" t="inlineStr">
        <is>
          <t>Cheddar block 2kg</t>
        </is>
      </c>
      <c r="I302" t="inlineStr">
        <is>
          <t>Dairy &amp; eggs</t>
        </is>
      </c>
      <c r="J302" t="n">
        <v>7</v>
      </c>
      <c r="K302" s="26" t="n">
        <v>31.5</v>
      </c>
      <c r="L302" s="26">
        <f>J302*K302</f>
        <v>220.5</v>
      </c>
      <c r="M302" s="26" t="n">
        <v>23.98</v>
      </c>
      <c r="N302" s="26">
        <f>J302*M302</f>
        <v>167.86</v>
      </c>
      <c r="O302" s="26">
        <f>L302-N302</f>
        <v>52.64</v>
      </c>
      <c r="P302">
        <f>IF(AND(OR(Dashboard!$C$5="All",F302=Dashboard!$C$5),OR(Dashboard!$G$5="All",I302=Dashboard!$G$5),OR(Dashboard!$K$5="All",G302=Dashboard!$K$5)),1,0)</f>
        <v>1</v>
      </c>
      <c r="Q302">
        <f>IF(P302=1,IF(COUNTIFS($C$2:C302,C302,$P$2:P302,1)=1,1,0),0)</f>
        <v>1</v>
      </c>
    </row>
    <row r="303">
      <c r="A303" s="24" t="n">
        <v>45911</v>
      </c>
      <c r="B303" s="25" t="n">
        <v>45901</v>
      </c>
      <c r="C303" t="inlineStr">
        <is>
          <t>SO-26101</t>
        </is>
      </c>
      <c r="D303" t="inlineStr">
        <is>
          <t>Fennick Espresso Bar</t>
        </is>
      </c>
      <c r="E303" t="inlineStr">
        <is>
          <t>Café</t>
        </is>
      </c>
      <c r="F303" t="inlineStr">
        <is>
          <t>East</t>
        </is>
      </c>
      <c r="G303" t="inlineStr">
        <is>
          <t>Priya N.</t>
        </is>
      </c>
      <c r="H303" t="inlineStr">
        <is>
          <t>Gelato 5L</t>
        </is>
      </c>
      <c r="I303" t="inlineStr">
        <is>
          <t>Frozen</t>
        </is>
      </c>
      <c r="J303" t="n">
        <v>2</v>
      </c>
      <c r="K303" s="26" t="n">
        <v>46.5</v>
      </c>
      <c r="L303" s="26">
        <f>J303*K303</f>
        <v>93</v>
      </c>
      <c r="M303" s="26" t="n">
        <v>33.02</v>
      </c>
      <c r="N303" s="26">
        <f>J303*M303</f>
        <v>66.04</v>
      </c>
      <c r="O303" s="26">
        <f>L303-N303</f>
        <v>26.96</v>
      </c>
      <c r="P303">
        <f>IF(AND(OR(Dashboard!$C$5="All",F303=Dashboard!$C$5),OR(Dashboard!$G$5="All",I303=Dashboard!$G$5),OR(Dashboard!$K$5="All",G303=Dashboard!$K$5)),1,0)</f>
        <v>1</v>
      </c>
      <c r="Q303">
        <f>IF(P303=1,IF(COUNTIFS($C$2:C303,C303,$P$2:P303,1)=1,1,0),0)</f>
        <v>0</v>
      </c>
    </row>
    <row r="304">
      <c r="A304" s="24" t="n">
        <v>45911</v>
      </c>
      <c r="B304" s="25" t="n">
        <v>45901</v>
      </c>
      <c r="C304" t="inlineStr">
        <is>
          <t>SO-26101</t>
        </is>
      </c>
      <c r="D304" t="inlineStr">
        <is>
          <t>Fennick Espresso Bar</t>
        </is>
      </c>
      <c r="E304" t="inlineStr">
        <is>
          <t>Café</t>
        </is>
      </c>
      <c r="F304" t="inlineStr">
        <is>
          <t>East</t>
        </is>
      </c>
      <c r="G304" t="inlineStr">
        <is>
          <t>Priya N.</t>
        </is>
      </c>
      <c r="H304" t="inlineStr">
        <is>
          <t>Sourdough loaf x10</t>
        </is>
      </c>
      <c r="I304" t="inlineStr">
        <is>
          <t>Bakery</t>
        </is>
      </c>
      <c r="J304" t="n">
        <v>10</v>
      </c>
      <c r="K304" s="26" t="n">
        <v>52</v>
      </c>
      <c r="L304" s="26">
        <f>J304*K304</f>
        <v>520</v>
      </c>
      <c r="M304" s="26" t="n">
        <v>31.11</v>
      </c>
      <c r="N304" s="26">
        <f>J304*M304</f>
        <v>311.1</v>
      </c>
      <c r="O304" s="26">
        <f>L304-N304</f>
        <v>208.9</v>
      </c>
      <c r="P304">
        <f>IF(AND(OR(Dashboard!$C$5="All",F304=Dashboard!$C$5),OR(Dashboard!$G$5="All",I304=Dashboard!$G$5),OR(Dashboard!$K$5="All",G304=Dashboard!$K$5)),1,0)</f>
        <v>1</v>
      </c>
      <c r="Q304">
        <f>IF(P304=1,IF(COUNTIFS($C$2:C304,C304,$P$2:P304,1)=1,1,0),0)</f>
        <v>0</v>
      </c>
    </row>
    <row r="305">
      <c r="A305" s="24" t="n">
        <v>45911</v>
      </c>
      <c r="B305" s="25" t="n">
        <v>45901</v>
      </c>
      <c r="C305" t="inlineStr">
        <is>
          <t>SO-26101</t>
        </is>
      </c>
      <c r="D305" t="inlineStr">
        <is>
          <t>Fennick Espresso Bar</t>
        </is>
      </c>
      <c r="E305" t="inlineStr">
        <is>
          <t>Café</t>
        </is>
      </c>
      <c r="F305" t="inlineStr">
        <is>
          <t>East</t>
        </is>
      </c>
      <c r="G305" t="inlineStr">
        <is>
          <t>Priya N.</t>
        </is>
      </c>
      <c r="H305" t="inlineStr">
        <is>
          <t>Rolled oats 5kg</t>
        </is>
      </c>
      <c r="I305" t="inlineStr">
        <is>
          <t>Dry goods</t>
        </is>
      </c>
      <c r="J305" t="n">
        <v>9</v>
      </c>
      <c r="K305" s="26" t="n">
        <v>14.75</v>
      </c>
      <c r="L305" s="26">
        <f>J305*K305</f>
        <v>132.75</v>
      </c>
      <c r="M305" s="26" t="n">
        <v>10.29</v>
      </c>
      <c r="N305" s="26">
        <f>J305*M305</f>
        <v>92.61</v>
      </c>
      <c r="O305" s="26">
        <f>L305-N305</f>
        <v>40.14</v>
      </c>
      <c r="P305">
        <f>IF(AND(OR(Dashboard!$C$5="All",F305=Dashboard!$C$5),OR(Dashboard!$G$5="All",I305=Dashboard!$G$5),OR(Dashboard!$K$5="All",G305=Dashboard!$K$5)),1,0)</f>
        <v>1</v>
      </c>
      <c r="Q305">
        <f>IF(P305=1,IF(COUNTIFS($C$2:C305,C305,$P$2:P305,1)=1,1,0),0)</f>
        <v>0</v>
      </c>
    </row>
    <row r="306">
      <c r="A306" s="24" t="n">
        <v>45912</v>
      </c>
      <c r="B306" s="25" t="n">
        <v>45901</v>
      </c>
      <c r="C306" t="inlineStr">
        <is>
          <t>SO-26090</t>
        </is>
      </c>
      <c r="D306" t="inlineStr">
        <is>
          <t>Umberlee Café</t>
        </is>
      </c>
      <c r="E306" t="inlineStr">
        <is>
          <t>Café</t>
        </is>
      </c>
      <c r="F306" t="inlineStr">
        <is>
          <t>East</t>
        </is>
      </c>
      <c r="G306" t="inlineStr">
        <is>
          <t>Priya N.</t>
        </is>
      </c>
      <c r="H306" t="inlineStr">
        <is>
          <t>Sparkling water 24pk</t>
        </is>
      </c>
      <c r="I306" t="inlineStr">
        <is>
          <t>Beverages</t>
        </is>
      </c>
      <c r="J306" t="n">
        <v>4</v>
      </c>
      <c r="K306" s="26" t="n">
        <v>21.6</v>
      </c>
      <c r="L306" s="26">
        <f>J306*K306</f>
        <v>86.4</v>
      </c>
      <c r="M306" s="26" t="n">
        <v>13.49</v>
      </c>
      <c r="N306" s="26">
        <f>J306*M306</f>
        <v>53.96</v>
      </c>
      <c r="O306" s="26">
        <f>L306-N306</f>
        <v>32.44</v>
      </c>
      <c r="P306">
        <f>IF(AND(OR(Dashboard!$C$5="All",F306=Dashboard!$C$5),OR(Dashboard!$G$5="All",I306=Dashboard!$G$5),OR(Dashboard!$K$5="All",G306=Dashboard!$K$5)),1,0)</f>
        <v>1</v>
      </c>
      <c r="Q306">
        <f>IF(P306=1,IF(COUNTIFS($C$2:C306,C306,$P$2:P306,1)=1,1,0),0)</f>
        <v>1</v>
      </c>
    </row>
    <row r="307">
      <c r="A307" s="24" t="n">
        <v>45912</v>
      </c>
      <c r="B307" s="25" t="n">
        <v>45901</v>
      </c>
      <c r="C307" t="inlineStr">
        <is>
          <t>SO-26090</t>
        </is>
      </c>
      <c r="D307" t="inlineStr">
        <is>
          <t>Umberlee Café</t>
        </is>
      </c>
      <c r="E307" t="inlineStr">
        <is>
          <t>Café</t>
        </is>
      </c>
      <c r="F307" t="inlineStr">
        <is>
          <t>East</t>
        </is>
      </c>
      <c r="G307" t="inlineStr">
        <is>
          <t>Priya N.</t>
        </is>
      </c>
      <c r="H307" t="inlineStr">
        <is>
          <t>Barista milk 1L x12</t>
        </is>
      </c>
      <c r="I307" t="inlineStr">
        <is>
          <t>Dairy &amp; eggs</t>
        </is>
      </c>
      <c r="J307" t="n">
        <v>3</v>
      </c>
      <c r="K307" s="26" t="n">
        <v>26.4</v>
      </c>
      <c r="L307" s="26">
        <f>J307*K307</f>
        <v>79.2</v>
      </c>
      <c r="M307" s="26" t="n">
        <v>20.06</v>
      </c>
      <c r="N307" s="26">
        <f>J307*M307</f>
        <v>60.18</v>
      </c>
      <c r="O307" s="26">
        <f>L307-N307</f>
        <v>19.02</v>
      </c>
      <c r="P307">
        <f>IF(AND(OR(Dashboard!$C$5="All",F307=Dashboard!$C$5),OR(Dashboard!$G$5="All",I307=Dashboard!$G$5),OR(Dashboard!$K$5="All",G307=Dashboard!$K$5)),1,0)</f>
        <v>1</v>
      </c>
      <c r="Q307">
        <f>IF(P307=1,IF(COUNTIFS($C$2:C307,C307,$P$2:P307,1)=1,1,0),0)</f>
        <v>0</v>
      </c>
    </row>
    <row r="308">
      <c r="A308" s="24" t="n">
        <v>45912</v>
      </c>
      <c r="B308" s="25" t="n">
        <v>45901</v>
      </c>
      <c r="C308" t="inlineStr">
        <is>
          <t>SO-26090</t>
        </is>
      </c>
      <c r="D308" t="inlineStr">
        <is>
          <t>Umberlee Café</t>
        </is>
      </c>
      <c r="E308" t="inlineStr">
        <is>
          <t>Café</t>
        </is>
      </c>
      <c r="F308" t="inlineStr">
        <is>
          <t>East</t>
        </is>
      </c>
      <c r="G308" t="inlineStr">
        <is>
          <t>Priya N.</t>
        </is>
      </c>
      <c r="H308" t="inlineStr">
        <is>
          <t>Rolled oats 5kg</t>
        </is>
      </c>
      <c r="I308" t="inlineStr">
        <is>
          <t>Dry goods</t>
        </is>
      </c>
      <c r="J308" t="n">
        <v>6</v>
      </c>
      <c r="K308" s="26" t="n">
        <v>14.75</v>
      </c>
      <c r="L308" s="26">
        <f>J308*K308</f>
        <v>88.5</v>
      </c>
      <c r="M308" s="26" t="n">
        <v>10.29</v>
      </c>
      <c r="N308" s="26">
        <f>J308*M308</f>
        <v>61.74</v>
      </c>
      <c r="O308" s="26">
        <f>L308-N308</f>
        <v>26.76</v>
      </c>
      <c r="P308">
        <f>IF(AND(OR(Dashboard!$C$5="All",F308=Dashboard!$C$5),OR(Dashboard!$G$5="All",I308=Dashboard!$G$5),OR(Dashboard!$K$5="All",G308=Dashboard!$K$5)),1,0)</f>
        <v>1</v>
      </c>
      <c r="Q308">
        <f>IF(P308=1,IF(COUNTIFS($C$2:C308,C308,$P$2:P308,1)=1,1,0),0)</f>
        <v>0</v>
      </c>
    </row>
    <row r="309">
      <c r="A309" s="24" t="n">
        <v>45912</v>
      </c>
      <c r="B309" s="25" t="n">
        <v>45901</v>
      </c>
      <c r="C309" t="inlineStr">
        <is>
          <t>SO-26090</t>
        </is>
      </c>
      <c r="D309" t="inlineStr">
        <is>
          <t>Umberlee Café</t>
        </is>
      </c>
      <c r="E309" t="inlineStr">
        <is>
          <t>Café</t>
        </is>
      </c>
      <c r="F309" t="inlineStr">
        <is>
          <t>East</t>
        </is>
      </c>
      <c r="G309" t="inlineStr">
        <is>
          <t>Priya N.</t>
        </is>
      </c>
      <c r="H309" t="inlineStr">
        <is>
          <t>Bagels x36</t>
        </is>
      </c>
      <c r="I309" t="inlineStr">
        <is>
          <t>Bakery</t>
        </is>
      </c>
      <c r="J309" t="n">
        <v>8</v>
      </c>
      <c r="K309" s="26" t="n">
        <v>38.5</v>
      </c>
      <c r="L309" s="26">
        <f>J309*K309</f>
        <v>308</v>
      </c>
      <c r="M309" s="26" t="n">
        <v>23.3</v>
      </c>
      <c r="N309" s="26">
        <f>J309*M309</f>
        <v>186.4</v>
      </c>
      <c r="O309" s="26">
        <f>L309-N309</f>
        <v>121.6</v>
      </c>
      <c r="P309">
        <f>IF(AND(OR(Dashboard!$C$5="All",F309=Dashboard!$C$5),OR(Dashboard!$G$5="All",I309=Dashboard!$G$5),OR(Dashboard!$K$5="All",G309=Dashboard!$K$5)),1,0)</f>
        <v>1</v>
      </c>
      <c r="Q309">
        <f>IF(P309=1,IF(COUNTIFS($C$2:C309,C309,$P$2:P309,1)=1,1,0),0)</f>
        <v>0</v>
      </c>
    </row>
    <row r="310">
      <c r="A310" s="24" t="n">
        <v>45912</v>
      </c>
      <c r="B310" s="25" t="n">
        <v>45901</v>
      </c>
      <c r="C310" t="inlineStr">
        <is>
          <t>SO-26106</t>
        </is>
      </c>
      <c r="D310" t="inlineStr">
        <is>
          <t>Oskaby Coffee House</t>
        </is>
      </c>
      <c r="E310" t="inlineStr">
        <is>
          <t>Café</t>
        </is>
      </c>
      <c r="F310" t="inlineStr">
        <is>
          <t>South</t>
        </is>
      </c>
      <c r="G310" t="inlineStr">
        <is>
          <t>Tom W.</t>
        </is>
      </c>
      <c r="H310" t="inlineStr">
        <is>
          <t>Full cream milk 2L x6</t>
        </is>
      </c>
      <c r="I310" t="inlineStr">
        <is>
          <t>Dairy &amp; eggs</t>
        </is>
      </c>
      <c r="J310" t="n">
        <v>7</v>
      </c>
      <c r="K310" s="26" t="n">
        <v>15.6</v>
      </c>
      <c r="L310" s="26">
        <f>J310*K310</f>
        <v>109.2</v>
      </c>
      <c r="M310" s="26" t="n">
        <v>11.83</v>
      </c>
      <c r="N310" s="26">
        <f>J310*M310</f>
        <v>82.81</v>
      </c>
      <c r="O310" s="26">
        <f>L310-N310</f>
        <v>26.39</v>
      </c>
      <c r="P310">
        <f>IF(AND(OR(Dashboard!$C$5="All",F310=Dashboard!$C$5),OR(Dashboard!$G$5="All",I310=Dashboard!$G$5),OR(Dashboard!$K$5="All",G310=Dashboard!$K$5)),1,0)</f>
        <v>1</v>
      </c>
      <c r="Q310">
        <f>IF(P310=1,IF(COUNTIFS($C$2:C310,C310,$P$2:P310,1)=1,1,0),0)</f>
        <v>1</v>
      </c>
    </row>
    <row r="311">
      <c r="A311" s="24" t="n">
        <v>45912</v>
      </c>
      <c r="B311" s="25" t="n">
        <v>45901</v>
      </c>
      <c r="C311" t="inlineStr">
        <is>
          <t>SO-26106</t>
        </is>
      </c>
      <c r="D311" t="inlineStr">
        <is>
          <t>Oskaby Coffee House</t>
        </is>
      </c>
      <c r="E311" t="inlineStr">
        <is>
          <t>Café</t>
        </is>
      </c>
      <c r="F311" t="inlineStr">
        <is>
          <t>South</t>
        </is>
      </c>
      <c r="G311" t="inlineStr">
        <is>
          <t>Tom W.</t>
        </is>
      </c>
      <c r="H311" t="inlineStr">
        <is>
          <t>Arborio rice 5kg</t>
        </is>
      </c>
      <c r="I311" t="inlineStr">
        <is>
          <t>Dry goods</t>
        </is>
      </c>
      <c r="J311" t="n">
        <v>7</v>
      </c>
      <c r="K311" s="26" t="n">
        <v>21.3</v>
      </c>
      <c r="L311" s="26">
        <f>J311*K311</f>
        <v>149.1</v>
      </c>
      <c r="M311" s="26" t="n">
        <v>14.46</v>
      </c>
      <c r="N311" s="26">
        <f>J311*M311</f>
        <v>101.22</v>
      </c>
      <c r="O311" s="26">
        <f>L311-N311</f>
        <v>47.88</v>
      </c>
      <c r="P311">
        <f>IF(AND(OR(Dashboard!$C$5="All",F311=Dashboard!$C$5),OR(Dashboard!$G$5="All",I311=Dashboard!$G$5),OR(Dashboard!$K$5="All",G311=Dashboard!$K$5)),1,0)</f>
        <v>1</v>
      </c>
      <c r="Q311">
        <f>IF(P311=1,IF(COUNTIFS($C$2:C311,C311,$P$2:P311,1)=1,1,0),0)</f>
        <v>0</v>
      </c>
    </row>
    <row r="312">
      <c r="A312" s="24" t="n">
        <v>45912</v>
      </c>
      <c r="B312" s="25" t="n">
        <v>45901</v>
      </c>
      <c r="C312" t="inlineStr">
        <is>
          <t>SO-26106</t>
        </is>
      </c>
      <c r="D312" t="inlineStr">
        <is>
          <t>Oskaby Coffee House</t>
        </is>
      </c>
      <c r="E312" t="inlineStr">
        <is>
          <t>Café</t>
        </is>
      </c>
      <c r="F312" t="inlineStr">
        <is>
          <t>South</t>
        </is>
      </c>
      <c r="G312" t="inlineStr">
        <is>
          <t>Tom W.</t>
        </is>
      </c>
      <c r="H312" t="inlineStr">
        <is>
          <t>Brioche buns x24</t>
        </is>
      </c>
      <c r="I312" t="inlineStr">
        <is>
          <t>Bakery</t>
        </is>
      </c>
      <c r="J312" t="n">
        <v>5</v>
      </c>
      <c r="K312" s="26" t="n">
        <v>26.4</v>
      </c>
      <c r="L312" s="26">
        <f>J312*K312</f>
        <v>132</v>
      </c>
      <c r="M312" s="26" t="n">
        <v>16.1</v>
      </c>
      <c r="N312" s="26">
        <f>J312*M312</f>
        <v>80.5</v>
      </c>
      <c r="O312" s="26">
        <f>L312-N312</f>
        <v>51.5</v>
      </c>
      <c r="P312">
        <f>IF(AND(OR(Dashboard!$C$5="All",F312=Dashboard!$C$5),OR(Dashboard!$G$5="All",I312=Dashboard!$G$5),OR(Dashboard!$K$5="All",G312=Dashboard!$K$5)),1,0)</f>
        <v>1</v>
      </c>
      <c r="Q312">
        <f>IF(P312=1,IF(COUNTIFS($C$2:C312,C312,$P$2:P312,1)=1,1,0),0)</f>
        <v>0</v>
      </c>
    </row>
    <row r="313">
      <c r="A313" s="24" t="n">
        <v>45914</v>
      </c>
      <c r="B313" s="25" t="n">
        <v>45901</v>
      </c>
      <c r="C313" t="inlineStr">
        <is>
          <t>SO-26096</t>
        </is>
      </c>
      <c r="D313" t="inlineStr">
        <is>
          <t>Drewsome Kitchen</t>
        </is>
      </c>
      <c r="E313" t="inlineStr">
        <is>
          <t>Restaurant</t>
        </is>
      </c>
      <c r="F313" t="inlineStr">
        <is>
          <t>Regional</t>
        </is>
      </c>
      <c r="G313" t="inlineStr">
        <is>
          <t>Sam O.</t>
        </is>
      </c>
      <c r="H313" t="inlineStr">
        <is>
          <t>Free-range eggs 15dz</t>
        </is>
      </c>
      <c r="I313" t="inlineStr">
        <is>
          <t>Dairy &amp; eggs</t>
        </is>
      </c>
      <c r="J313" t="n">
        <v>13</v>
      </c>
      <c r="K313" s="26" t="n">
        <v>84</v>
      </c>
      <c r="L313" s="26">
        <f>J313*K313</f>
        <v>1092</v>
      </c>
      <c r="M313" s="26" t="n">
        <v>62.01</v>
      </c>
      <c r="N313" s="26">
        <f>J313*M313</f>
        <v>806.13</v>
      </c>
      <c r="O313" s="26">
        <f>L313-N313</f>
        <v>285.87</v>
      </c>
      <c r="P313">
        <f>IF(AND(OR(Dashboard!$C$5="All",F313=Dashboard!$C$5),OR(Dashboard!$G$5="All",I313=Dashboard!$G$5),OR(Dashboard!$K$5="All",G313=Dashboard!$K$5)),1,0)</f>
        <v>1</v>
      </c>
      <c r="Q313">
        <f>IF(P313=1,IF(COUNTIFS($C$2:C313,C313,$P$2:P313,1)=1,1,0),0)</f>
        <v>1</v>
      </c>
    </row>
    <row r="314">
      <c r="A314" s="24" t="n">
        <v>45914</v>
      </c>
      <c r="B314" s="25" t="n">
        <v>45901</v>
      </c>
      <c r="C314" t="inlineStr">
        <is>
          <t>SO-26096</t>
        </is>
      </c>
      <c r="D314" t="inlineStr">
        <is>
          <t>Drewsome Kitchen</t>
        </is>
      </c>
      <c r="E314" t="inlineStr">
        <is>
          <t>Restaurant</t>
        </is>
      </c>
      <c r="F314" t="inlineStr">
        <is>
          <t>Regional</t>
        </is>
      </c>
      <c r="G314" t="inlineStr">
        <is>
          <t>Sam O.</t>
        </is>
      </c>
      <c r="H314" t="inlineStr">
        <is>
          <t>Coffee beans 1kg</t>
        </is>
      </c>
      <c r="I314" t="inlineStr">
        <is>
          <t>Beverages</t>
        </is>
      </c>
      <c r="J314" t="n">
        <v>2</v>
      </c>
      <c r="K314" s="26" t="n">
        <v>31.5</v>
      </c>
      <c r="L314" s="26">
        <f>J314*K314</f>
        <v>63</v>
      </c>
      <c r="M314" s="26" t="n">
        <v>19.45</v>
      </c>
      <c r="N314" s="26">
        <f>J314*M314</f>
        <v>38.9</v>
      </c>
      <c r="O314" s="26">
        <f>L314-N314</f>
        <v>24.1</v>
      </c>
      <c r="P314">
        <f>IF(AND(OR(Dashboard!$C$5="All",F314=Dashboard!$C$5),OR(Dashboard!$G$5="All",I314=Dashboard!$G$5),OR(Dashboard!$K$5="All",G314=Dashboard!$K$5)),1,0)</f>
        <v>1</v>
      </c>
      <c r="Q314">
        <f>IF(P314=1,IF(COUNTIFS($C$2:C314,C314,$P$2:P314,1)=1,1,0),0)</f>
        <v>0</v>
      </c>
    </row>
    <row r="315">
      <c r="A315" s="24" t="n">
        <v>45914</v>
      </c>
      <c r="B315" s="25" t="n">
        <v>45901</v>
      </c>
      <c r="C315" t="inlineStr">
        <is>
          <t>SO-26096</t>
        </is>
      </c>
      <c r="D315" t="inlineStr">
        <is>
          <t>Drewsome Kitchen</t>
        </is>
      </c>
      <c r="E315" t="inlineStr">
        <is>
          <t>Restaurant</t>
        </is>
      </c>
      <c r="F315" t="inlineStr">
        <is>
          <t>Regional</t>
        </is>
      </c>
      <c r="G315" t="inlineStr">
        <is>
          <t>Sam O.</t>
        </is>
      </c>
      <c r="H315" t="inlineStr">
        <is>
          <t>Rolled oats 5kg</t>
        </is>
      </c>
      <c r="I315" t="inlineStr">
        <is>
          <t>Dry goods</t>
        </is>
      </c>
      <c r="J315" t="n">
        <v>2</v>
      </c>
      <c r="K315" s="26" t="n">
        <v>14.75</v>
      </c>
      <c r="L315" s="26">
        <f>J315*K315</f>
        <v>29.5</v>
      </c>
      <c r="M315" s="26" t="n">
        <v>9.970000000000001</v>
      </c>
      <c r="N315" s="26">
        <f>J315*M315</f>
        <v>19.94</v>
      </c>
      <c r="O315" s="26">
        <f>L315-N315</f>
        <v>9.56</v>
      </c>
      <c r="P315">
        <f>IF(AND(OR(Dashboard!$C$5="All",F315=Dashboard!$C$5),OR(Dashboard!$G$5="All",I315=Dashboard!$G$5),OR(Dashboard!$K$5="All",G315=Dashboard!$K$5)),1,0)</f>
        <v>1</v>
      </c>
      <c r="Q315">
        <f>IF(P315=1,IF(COUNTIFS($C$2:C315,C315,$P$2:P315,1)=1,1,0),0)</f>
        <v>0</v>
      </c>
    </row>
    <row r="316">
      <c r="A316" s="24" t="n">
        <v>45914</v>
      </c>
      <c r="B316" s="25" t="n">
        <v>45901</v>
      </c>
      <c r="C316" t="inlineStr">
        <is>
          <t>SO-26096</t>
        </is>
      </c>
      <c r="D316" t="inlineStr">
        <is>
          <t>Drewsome Kitchen</t>
        </is>
      </c>
      <c r="E316" t="inlineStr">
        <is>
          <t>Restaurant</t>
        </is>
      </c>
      <c r="F316" t="inlineStr">
        <is>
          <t>Regional</t>
        </is>
      </c>
      <c r="G316" t="inlineStr">
        <is>
          <t>Sam O.</t>
        </is>
      </c>
      <c r="H316" t="inlineStr">
        <is>
          <t>Puff pastry sheets 5kg</t>
        </is>
      </c>
      <c r="I316" t="inlineStr">
        <is>
          <t>Frozen</t>
        </is>
      </c>
      <c r="J316" t="n">
        <v>14</v>
      </c>
      <c r="K316" s="26" t="n">
        <v>34</v>
      </c>
      <c r="L316" s="26">
        <f>J316*K316</f>
        <v>476</v>
      </c>
      <c r="M316" s="26" t="n">
        <v>24.13</v>
      </c>
      <c r="N316" s="26">
        <f>J316*M316</f>
        <v>337.82</v>
      </c>
      <c r="O316" s="26">
        <f>L316-N316</f>
        <v>138.18</v>
      </c>
      <c r="P316">
        <f>IF(AND(OR(Dashboard!$C$5="All",F316=Dashboard!$C$5),OR(Dashboard!$G$5="All",I316=Dashboard!$G$5),OR(Dashboard!$K$5="All",G316=Dashboard!$K$5)),1,0)</f>
        <v>1</v>
      </c>
      <c r="Q316">
        <f>IF(P316=1,IF(COUNTIFS($C$2:C316,C316,$P$2:P316,1)=1,1,0),0)</f>
        <v>0</v>
      </c>
    </row>
    <row r="317">
      <c r="A317" s="24" t="n">
        <v>45914</v>
      </c>
      <c r="B317" s="25" t="n">
        <v>45901</v>
      </c>
      <c r="C317" t="inlineStr">
        <is>
          <t>SO-26119</t>
        </is>
      </c>
      <c r="D317" t="inlineStr">
        <is>
          <t>Gorrowin Dining Room</t>
        </is>
      </c>
      <c r="E317" t="inlineStr">
        <is>
          <t>Restaurant</t>
        </is>
      </c>
      <c r="F317" t="inlineStr">
        <is>
          <t>West</t>
        </is>
      </c>
      <c r="G317" t="inlineStr">
        <is>
          <t>Lena K.</t>
        </is>
      </c>
      <c r="H317" t="inlineStr">
        <is>
          <t>Chickpeas 2kg</t>
        </is>
      </c>
      <c r="I317" t="inlineStr">
        <is>
          <t>Dry goods</t>
        </is>
      </c>
      <c r="J317" t="n">
        <v>14</v>
      </c>
      <c r="K317" s="26" t="n">
        <v>9.199999999999999</v>
      </c>
      <c r="L317" s="26">
        <f>J317*K317</f>
        <v>128.8</v>
      </c>
      <c r="M317" s="26" t="n">
        <v>6.08</v>
      </c>
      <c r="N317" s="26">
        <f>J317*M317</f>
        <v>85.12</v>
      </c>
      <c r="O317" s="26">
        <f>L317-N317</f>
        <v>43.68</v>
      </c>
      <c r="P317">
        <f>IF(AND(OR(Dashboard!$C$5="All",F317=Dashboard!$C$5),OR(Dashboard!$G$5="All",I317=Dashboard!$G$5),OR(Dashboard!$K$5="All",G317=Dashboard!$K$5)),1,0)</f>
        <v>1</v>
      </c>
      <c r="Q317">
        <f>IF(P317=1,IF(COUNTIFS($C$2:C317,C317,$P$2:P317,1)=1,1,0),0)</f>
        <v>1</v>
      </c>
    </row>
    <row r="318">
      <c r="A318" s="24" t="n">
        <v>45914</v>
      </c>
      <c r="B318" s="25" t="n">
        <v>45901</v>
      </c>
      <c r="C318" t="inlineStr">
        <is>
          <t>SO-26119</t>
        </is>
      </c>
      <c r="D318" t="inlineStr">
        <is>
          <t>Gorrowin Dining Room</t>
        </is>
      </c>
      <c r="E318" t="inlineStr">
        <is>
          <t>Restaurant</t>
        </is>
      </c>
      <c r="F318" t="inlineStr">
        <is>
          <t>West</t>
        </is>
      </c>
      <c r="G318" t="inlineStr">
        <is>
          <t>Lena K.</t>
        </is>
      </c>
      <c r="H318" t="inlineStr">
        <is>
          <t>Barista milk 1L x12</t>
        </is>
      </c>
      <c r="I318" t="inlineStr">
        <is>
          <t>Dairy &amp; eggs</t>
        </is>
      </c>
      <c r="J318" t="n">
        <v>12</v>
      </c>
      <c r="K318" s="26" t="n">
        <v>26.4</v>
      </c>
      <c r="L318" s="26">
        <f>J318*K318</f>
        <v>316.8</v>
      </c>
      <c r="M318" s="26" t="n">
        <v>19.77</v>
      </c>
      <c r="N318" s="26">
        <f>J318*M318</f>
        <v>237.24</v>
      </c>
      <c r="O318" s="26">
        <f>L318-N318</f>
        <v>79.56</v>
      </c>
      <c r="P318">
        <f>IF(AND(OR(Dashboard!$C$5="All",F318=Dashboard!$C$5),OR(Dashboard!$G$5="All",I318=Dashboard!$G$5),OR(Dashboard!$K$5="All",G318=Dashboard!$K$5)),1,0)</f>
        <v>1</v>
      </c>
      <c r="Q318">
        <f>IF(P318=1,IF(COUNTIFS($C$2:C318,C318,$P$2:P318,1)=1,1,0),0)</f>
        <v>0</v>
      </c>
    </row>
    <row r="319">
      <c r="A319" s="24" t="n">
        <v>45914</v>
      </c>
      <c r="B319" s="25" t="n">
        <v>45901</v>
      </c>
      <c r="C319" t="inlineStr">
        <is>
          <t>SO-26119</t>
        </is>
      </c>
      <c r="D319" t="inlineStr">
        <is>
          <t>Gorrowin Dining Room</t>
        </is>
      </c>
      <c r="E319" t="inlineStr">
        <is>
          <t>Restaurant</t>
        </is>
      </c>
      <c r="F319" t="inlineStr">
        <is>
          <t>West</t>
        </is>
      </c>
      <c r="G319" t="inlineStr">
        <is>
          <t>Lena K.</t>
        </is>
      </c>
      <c r="H319" t="inlineStr">
        <is>
          <t>Gelato 5L</t>
        </is>
      </c>
      <c r="I319" t="inlineStr">
        <is>
          <t>Frozen</t>
        </is>
      </c>
      <c r="J319" t="n">
        <v>10</v>
      </c>
      <c r="K319" s="26" t="n">
        <v>46.5</v>
      </c>
      <c r="L319" s="26">
        <f>J319*K319</f>
        <v>465</v>
      </c>
      <c r="M319" s="26" t="n">
        <v>33.01</v>
      </c>
      <c r="N319" s="26">
        <f>J319*M319</f>
        <v>330.1</v>
      </c>
      <c r="O319" s="26">
        <f>L319-N319</f>
        <v>134.9</v>
      </c>
      <c r="P319">
        <f>IF(AND(OR(Dashboard!$C$5="All",F319=Dashboard!$C$5),OR(Dashboard!$G$5="All",I319=Dashboard!$G$5),OR(Dashboard!$K$5="All",G319=Dashboard!$K$5)),1,0)</f>
        <v>1</v>
      </c>
      <c r="Q319">
        <f>IF(P319=1,IF(COUNTIFS($C$2:C319,C319,$P$2:P319,1)=1,1,0),0)</f>
        <v>0</v>
      </c>
    </row>
    <row r="320">
      <c r="A320" s="24" t="n">
        <v>45915</v>
      </c>
      <c r="B320" s="25" t="n">
        <v>45901</v>
      </c>
      <c r="C320" t="inlineStr">
        <is>
          <t>SO-26099</t>
        </is>
      </c>
      <c r="D320" t="inlineStr">
        <is>
          <t>Jarrock Canteen</t>
        </is>
      </c>
      <c r="E320" t="inlineStr">
        <is>
          <t>Caterer</t>
        </is>
      </c>
      <c r="F320" t="inlineStr">
        <is>
          <t>South</t>
        </is>
      </c>
      <c r="G320" t="inlineStr">
        <is>
          <t>Tom W.</t>
        </is>
      </c>
      <c r="H320" t="inlineStr">
        <is>
          <t>Chips 2.5kg x4</t>
        </is>
      </c>
      <c r="I320" t="inlineStr">
        <is>
          <t>Frozen</t>
        </is>
      </c>
      <c r="J320" t="n">
        <v>5</v>
      </c>
      <c r="K320" s="26" t="n">
        <v>29.6</v>
      </c>
      <c r="L320" s="26">
        <f>J320*K320</f>
        <v>148</v>
      </c>
      <c r="M320" s="26" t="n">
        <v>20.89</v>
      </c>
      <c r="N320" s="26">
        <f>J320*M320</f>
        <v>104.45</v>
      </c>
      <c r="O320" s="26">
        <f>L320-N320</f>
        <v>43.55</v>
      </c>
      <c r="P320">
        <f>IF(AND(OR(Dashboard!$C$5="All",F320=Dashboard!$C$5),OR(Dashboard!$G$5="All",I320=Dashboard!$G$5),OR(Dashboard!$K$5="All",G320=Dashboard!$K$5)),1,0)</f>
        <v>1</v>
      </c>
      <c r="Q320">
        <f>IF(P320=1,IF(COUNTIFS($C$2:C320,C320,$P$2:P320,1)=1,1,0),0)</f>
        <v>1</v>
      </c>
    </row>
    <row r="321">
      <c r="A321" s="24" t="n">
        <v>45915</v>
      </c>
      <c r="B321" s="25" t="n">
        <v>45901</v>
      </c>
      <c r="C321" t="inlineStr">
        <is>
          <t>SO-26099</t>
        </is>
      </c>
      <c r="D321" t="inlineStr">
        <is>
          <t>Jarrock Canteen</t>
        </is>
      </c>
      <c r="E321" t="inlineStr">
        <is>
          <t>Caterer</t>
        </is>
      </c>
      <c r="F321" t="inlineStr">
        <is>
          <t>South</t>
        </is>
      </c>
      <c r="G321" t="inlineStr">
        <is>
          <t>Tom W.</t>
        </is>
      </c>
      <c r="H321" t="inlineStr">
        <is>
          <t>Croissant dough x48</t>
        </is>
      </c>
      <c r="I321" t="inlineStr">
        <is>
          <t>Bakery</t>
        </is>
      </c>
      <c r="J321" t="n">
        <v>13</v>
      </c>
      <c r="K321" s="26" t="n">
        <v>67.2</v>
      </c>
      <c r="L321" s="26">
        <f>J321*K321</f>
        <v>873.6</v>
      </c>
      <c r="M321" s="26" t="n">
        <v>39.01</v>
      </c>
      <c r="N321" s="26">
        <f>J321*M321</f>
        <v>507.13</v>
      </c>
      <c r="O321" s="26">
        <f>L321-N321</f>
        <v>366.47</v>
      </c>
      <c r="P321">
        <f>IF(AND(OR(Dashboard!$C$5="All",F321=Dashboard!$C$5),OR(Dashboard!$G$5="All",I321=Dashboard!$G$5),OR(Dashboard!$K$5="All",G321=Dashboard!$K$5)),1,0)</f>
        <v>1</v>
      </c>
      <c r="Q321">
        <f>IF(P321=1,IF(COUNTIFS($C$2:C321,C321,$P$2:P321,1)=1,1,0),0)</f>
        <v>0</v>
      </c>
    </row>
    <row r="322">
      <c r="A322" s="24" t="n">
        <v>45915</v>
      </c>
      <c r="B322" s="25" t="n">
        <v>45901</v>
      </c>
      <c r="C322" t="inlineStr">
        <is>
          <t>SO-26099</t>
        </is>
      </c>
      <c r="D322" t="inlineStr">
        <is>
          <t>Jarrock Canteen</t>
        </is>
      </c>
      <c r="E322" t="inlineStr">
        <is>
          <t>Caterer</t>
        </is>
      </c>
      <c r="F322" t="inlineStr">
        <is>
          <t>South</t>
        </is>
      </c>
      <c r="G322" t="inlineStr">
        <is>
          <t>Tom W.</t>
        </is>
      </c>
      <c r="H322" t="inlineStr">
        <is>
          <t>Canned tomatoes 2.5kg</t>
        </is>
      </c>
      <c r="I322" t="inlineStr">
        <is>
          <t>Dry goods</t>
        </is>
      </c>
      <c r="J322" t="n">
        <v>10</v>
      </c>
      <c r="K322" s="26" t="n">
        <v>7.95</v>
      </c>
      <c r="L322" s="26">
        <f>J322*K322</f>
        <v>79.5</v>
      </c>
      <c r="M322" s="26" t="n">
        <v>5.47</v>
      </c>
      <c r="N322" s="26">
        <f>J322*M322</f>
        <v>54.7</v>
      </c>
      <c r="O322" s="26">
        <f>L322-N322</f>
        <v>24.8</v>
      </c>
      <c r="P322">
        <f>IF(AND(OR(Dashboard!$C$5="All",F322=Dashboard!$C$5),OR(Dashboard!$G$5="All",I322=Dashboard!$G$5),OR(Dashboard!$K$5="All",G322=Dashboard!$K$5)),1,0)</f>
        <v>1</v>
      </c>
      <c r="Q322">
        <f>IF(P322=1,IF(COUNTIFS($C$2:C322,C322,$P$2:P322,1)=1,1,0),0)</f>
        <v>0</v>
      </c>
    </row>
    <row r="323">
      <c r="A323" s="24" t="n">
        <v>45915</v>
      </c>
      <c r="B323" s="25" t="n">
        <v>45901</v>
      </c>
      <c r="C323" t="inlineStr">
        <is>
          <t>SO-26131</t>
        </is>
      </c>
      <c r="D323" t="inlineStr">
        <is>
          <t>Wollomby Bistro</t>
        </is>
      </c>
      <c r="E323" t="inlineStr">
        <is>
          <t>Restaurant</t>
        </is>
      </c>
      <c r="F323" t="inlineStr">
        <is>
          <t>Regional</t>
        </is>
      </c>
      <c r="G323" t="inlineStr">
        <is>
          <t>Sam O.</t>
        </is>
      </c>
      <c r="H323" t="inlineStr">
        <is>
          <t>Arborio rice 5kg</t>
        </is>
      </c>
      <c r="I323" t="inlineStr">
        <is>
          <t>Dry goods</t>
        </is>
      </c>
      <c r="J323" t="n">
        <v>8</v>
      </c>
      <c r="K323" s="26" t="n">
        <v>21.3</v>
      </c>
      <c r="L323" s="26">
        <f>J323*K323</f>
        <v>170.4</v>
      </c>
      <c r="M323" s="26" t="n">
        <v>15.14</v>
      </c>
      <c r="N323" s="26">
        <f>J323*M323</f>
        <v>121.12</v>
      </c>
      <c r="O323" s="26">
        <f>L323-N323</f>
        <v>49.28</v>
      </c>
      <c r="P323">
        <f>IF(AND(OR(Dashboard!$C$5="All",F323=Dashboard!$C$5),OR(Dashboard!$G$5="All",I323=Dashboard!$G$5),OR(Dashboard!$K$5="All",G323=Dashboard!$K$5)),1,0)</f>
        <v>1</v>
      </c>
      <c r="Q323">
        <f>IF(P323=1,IF(COUNTIFS($C$2:C323,C323,$P$2:P323,1)=1,1,0),0)</f>
        <v>1</v>
      </c>
    </row>
    <row r="324">
      <c r="A324" s="24" t="n">
        <v>45915</v>
      </c>
      <c r="B324" s="25" t="n">
        <v>45901</v>
      </c>
      <c r="C324" t="inlineStr">
        <is>
          <t>SO-26131</t>
        </is>
      </c>
      <c r="D324" t="inlineStr">
        <is>
          <t>Wollomby Bistro</t>
        </is>
      </c>
      <c r="E324" t="inlineStr">
        <is>
          <t>Restaurant</t>
        </is>
      </c>
      <c r="F324" t="inlineStr">
        <is>
          <t>Regional</t>
        </is>
      </c>
      <c r="G324" t="inlineStr">
        <is>
          <t>Sam O.</t>
        </is>
      </c>
      <c r="H324" t="inlineStr">
        <is>
          <t>Bagels x36</t>
        </is>
      </c>
      <c r="I324" t="inlineStr">
        <is>
          <t>Bakery</t>
        </is>
      </c>
      <c r="J324" t="n">
        <v>7</v>
      </c>
      <c r="K324" s="26" t="n">
        <v>38.5</v>
      </c>
      <c r="L324" s="26">
        <f>J324*K324</f>
        <v>269.5</v>
      </c>
      <c r="M324" s="26" t="n">
        <v>21.36</v>
      </c>
      <c r="N324" s="26">
        <f>J324*M324</f>
        <v>149.52</v>
      </c>
      <c r="O324" s="26">
        <f>L324-N324</f>
        <v>119.98</v>
      </c>
      <c r="P324">
        <f>IF(AND(OR(Dashboard!$C$5="All",F324=Dashboard!$C$5),OR(Dashboard!$G$5="All",I324=Dashboard!$G$5),OR(Dashboard!$K$5="All",G324=Dashboard!$K$5)),1,0)</f>
        <v>1</v>
      </c>
      <c r="Q324">
        <f>IF(P324=1,IF(COUNTIFS($C$2:C324,C324,$P$2:P324,1)=1,1,0),0)</f>
        <v>0</v>
      </c>
    </row>
    <row r="325">
      <c r="A325" s="24" t="n">
        <v>45915</v>
      </c>
      <c r="B325" s="25" t="n">
        <v>45901</v>
      </c>
      <c r="C325" t="inlineStr">
        <is>
          <t>SO-26131</t>
        </is>
      </c>
      <c r="D325" t="inlineStr">
        <is>
          <t>Wollomby Bistro</t>
        </is>
      </c>
      <c r="E325" t="inlineStr">
        <is>
          <t>Restaurant</t>
        </is>
      </c>
      <c r="F325" t="inlineStr">
        <is>
          <t>Regional</t>
        </is>
      </c>
      <c r="G325" t="inlineStr">
        <is>
          <t>Sam O.</t>
        </is>
      </c>
      <c r="H325" t="inlineStr">
        <is>
          <t>Free-range eggs 15dz</t>
        </is>
      </c>
      <c r="I325" t="inlineStr">
        <is>
          <t>Dairy &amp; eggs</t>
        </is>
      </c>
      <c r="J325" t="n">
        <v>8</v>
      </c>
      <c r="K325" s="26" t="n">
        <v>84</v>
      </c>
      <c r="L325" s="26">
        <f>J325*K325</f>
        <v>672</v>
      </c>
      <c r="M325" s="26" t="n">
        <v>63.1</v>
      </c>
      <c r="N325" s="26">
        <f>J325*M325</f>
        <v>504.8</v>
      </c>
      <c r="O325" s="26">
        <f>L325-N325</f>
        <v>167.2</v>
      </c>
      <c r="P325">
        <f>IF(AND(OR(Dashboard!$C$5="All",F325=Dashboard!$C$5),OR(Dashboard!$G$5="All",I325=Dashboard!$G$5),OR(Dashboard!$K$5="All",G325=Dashboard!$K$5)),1,0)</f>
        <v>1</v>
      </c>
      <c r="Q325">
        <f>IF(P325=1,IF(COUNTIFS($C$2:C325,C325,$P$2:P325,1)=1,1,0),0)</f>
        <v>0</v>
      </c>
    </row>
    <row r="326">
      <c r="A326" s="24" t="n">
        <v>45915</v>
      </c>
      <c r="B326" s="25" t="n">
        <v>45901</v>
      </c>
      <c r="C326" t="inlineStr">
        <is>
          <t>SO-26131</t>
        </is>
      </c>
      <c r="D326" t="inlineStr">
        <is>
          <t>Wollomby Bistro</t>
        </is>
      </c>
      <c r="E326" t="inlineStr">
        <is>
          <t>Restaurant</t>
        </is>
      </c>
      <c r="F326" t="inlineStr">
        <is>
          <t>Regional</t>
        </is>
      </c>
      <c r="G326" t="inlineStr">
        <is>
          <t>Sam O.</t>
        </is>
      </c>
      <c r="H326" t="inlineStr">
        <is>
          <t>Sparkling water 24pk</t>
        </is>
      </c>
      <c r="I326" t="inlineStr">
        <is>
          <t>Beverages</t>
        </is>
      </c>
      <c r="J326" t="n">
        <v>2</v>
      </c>
      <c r="K326" s="26" t="n">
        <v>21.6</v>
      </c>
      <c r="L326" s="26">
        <f>J326*K326</f>
        <v>43.2</v>
      </c>
      <c r="M326" s="26" t="n">
        <v>13.97</v>
      </c>
      <c r="N326" s="26">
        <f>J326*M326</f>
        <v>27.94</v>
      </c>
      <c r="O326" s="26">
        <f>L326-N326</f>
        <v>15.26</v>
      </c>
      <c r="P326">
        <f>IF(AND(OR(Dashboard!$C$5="All",F326=Dashboard!$C$5),OR(Dashboard!$G$5="All",I326=Dashboard!$G$5),OR(Dashboard!$K$5="All",G326=Dashboard!$K$5)),1,0)</f>
        <v>1</v>
      </c>
      <c r="Q326">
        <f>IF(P326=1,IF(COUNTIFS($C$2:C326,C326,$P$2:P326,1)=1,1,0),0)</f>
        <v>0</v>
      </c>
    </row>
    <row r="327">
      <c r="A327" s="24" t="n">
        <v>45916</v>
      </c>
      <c r="B327" s="25" t="n">
        <v>45901</v>
      </c>
      <c r="C327" t="inlineStr">
        <is>
          <t>SO-26109</t>
        </is>
      </c>
      <c r="D327" t="inlineStr">
        <is>
          <t>Elsbrook Coffee House</t>
        </is>
      </c>
      <c r="E327" t="inlineStr">
        <is>
          <t>Café</t>
        </is>
      </c>
      <c r="F327" t="inlineStr">
        <is>
          <t>South</t>
        </is>
      </c>
      <c r="G327" t="inlineStr">
        <is>
          <t>Tom W.</t>
        </is>
      </c>
      <c r="H327" t="inlineStr">
        <is>
          <t>Barista milk 1L x12</t>
        </is>
      </c>
      <c r="I327" t="inlineStr">
        <is>
          <t>Dairy &amp; eggs</t>
        </is>
      </c>
      <c r="J327" t="n">
        <v>10</v>
      </c>
      <c r="K327" s="26" t="n">
        <v>26.4</v>
      </c>
      <c r="L327" s="26">
        <f>J327*K327</f>
        <v>264</v>
      </c>
      <c r="M327" s="26" t="n">
        <v>20.54</v>
      </c>
      <c r="N327" s="26">
        <f>J327*M327</f>
        <v>205.4</v>
      </c>
      <c r="O327" s="26">
        <f>L327-N327</f>
        <v>58.6</v>
      </c>
      <c r="P327">
        <f>IF(AND(OR(Dashboard!$C$5="All",F327=Dashboard!$C$5),OR(Dashboard!$G$5="All",I327=Dashboard!$G$5),OR(Dashboard!$K$5="All",G327=Dashboard!$K$5)),1,0)</f>
        <v>1</v>
      </c>
      <c r="Q327">
        <f>IF(P327=1,IF(COUNTIFS($C$2:C327,C327,$P$2:P327,1)=1,1,0),0)</f>
        <v>1</v>
      </c>
    </row>
    <row r="328">
      <c r="A328" s="24" t="n">
        <v>45916</v>
      </c>
      <c r="B328" s="25" t="n">
        <v>45901</v>
      </c>
      <c r="C328" t="inlineStr">
        <is>
          <t>SO-26109</t>
        </is>
      </c>
      <c r="D328" t="inlineStr">
        <is>
          <t>Elsbrook Coffee House</t>
        </is>
      </c>
      <c r="E328" t="inlineStr">
        <is>
          <t>Café</t>
        </is>
      </c>
      <c r="F328" t="inlineStr">
        <is>
          <t>South</t>
        </is>
      </c>
      <c r="G328" t="inlineStr">
        <is>
          <t>Tom W.</t>
        </is>
      </c>
      <c r="H328" t="inlineStr">
        <is>
          <t>Croissant dough x48</t>
        </is>
      </c>
      <c r="I328" t="inlineStr">
        <is>
          <t>Bakery</t>
        </is>
      </c>
      <c r="J328" t="n">
        <v>7</v>
      </c>
      <c r="K328" s="26" t="n">
        <v>67.2</v>
      </c>
      <c r="L328" s="26">
        <f>J328*K328</f>
        <v>470.4</v>
      </c>
      <c r="M328" s="26" t="n">
        <v>38.77</v>
      </c>
      <c r="N328" s="26">
        <f>J328*M328</f>
        <v>271.39</v>
      </c>
      <c r="O328" s="26">
        <f>L328-N328</f>
        <v>199.01</v>
      </c>
      <c r="P328">
        <f>IF(AND(OR(Dashboard!$C$5="All",F328=Dashboard!$C$5),OR(Dashboard!$G$5="All",I328=Dashboard!$G$5),OR(Dashboard!$K$5="All",G328=Dashboard!$K$5)),1,0)</f>
        <v>1</v>
      </c>
      <c r="Q328">
        <f>IF(P328=1,IF(COUNTIFS($C$2:C328,C328,$P$2:P328,1)=1,1,0),0)</f>
        <v>0</v>
      </c>
    </row>
    <row r="329">
      <c r="A329" s="24" t="n">
        <v>45916</v>
      </c>
      <c r="B329" s="25" t="n">
        <v>45901</v>
      </c>
      <c r="C329" t="inlineStr">
        <is>
          <t>SO-26127</t>
        </is>
      </c>
      <c r="D329" t="inlineStr">
        <is>
          <t>Orrinby Bistro</t>
        </is>
      </c>
      <c r="E329" t="inlineStr">
        <is>
          <t>Restaurant</t>
        </is>
      </c>
      <c r="F329" t="inlineStr">
        <is>
          <t>South</t>
        </is>
      </c>
      <c r="G329" t="inlineStr">
        <is>
          <t>Tom W.</t>
        </is>
      </c>
      <c r="H329" t="inlineStr">
        <is>
          <t>Bagels x36</t>
        </is>
      </c>
      <c r="I329" t="inlineStr">
        <is>
          <t>Bakery</t>
        </is>
      </c>
      <c r="J329" t="n">
        <v>14</v>
      </c>
      <c r="K329" s="26" t="n">
        <v>38.5</v>
      </c>
      <c r="L329" s="26">
        <f>J329*K329</f>
        <v>539</v>
      </c>
      <c r="M329" s="26" t="n">
        <v>21.66</v>
      </c>
      <c r="N329" s="26">
        <f>J329*M329</f>
        <v>303.24</v>
      </c>
      <c r="O329" s="26">
        <f>L329-N329</f>
        <v>235.76</v>
      </c>
      <c r="P329">
        <f>IF(AND(OR(Dashboard!$C$5="All",F329=Dashboard!$C$5),OR(Dashboard!$G$5="All",I329=Dashboard!$G$5),OR(Dashboard!$K$5="All",G329=Dashboard!$K$5)),1,0)</f>
        <v>1</v>
      </c>
      <c r="Q329">
        <f>IF(P329=1,IF(COUNTIFS($C$2:C329,C329,$P$2:P329,1)=1,1,0),0)</f>
        <v>1</v>
      </c>
    </row>
    <row r="330">
      <c r="A330" s="24" t="n">
        <v>45916</v>
      </c>
      <c r="B330" s="25" t="n">
        <v>45901</v>
      </c>
      <c r="C330" t="inlineStr">
        <is>
          <t>SO-26127</t>
        </is>
      </c>
      <c r="D330" t="inlineStr">
        <is>
          <t>Orrinby Bistro</t>
        </is>
      </c>
      <c r="E330" t="inlineStr">
        <is>
          <t>Restaurant</t>
        </is>
      </c>
      <c r="F330" t="inlineStr">
        <is>
          <t>South</t>
        </is>
      </c>
      <c r="G330" t="inlineStr">
        <is>
          <t>Tom W.</t>
        </is>
      </c>
      <c r="H330" t="inlineStr">
        <is>
          <t>Plain flour 12.5kg</t>
        </is>
      </c>
      <c r="I330" t="inlineStr">
        <is>
          <t>Dry goods</t>
        </is>
      </c>
      <c r="J330" t="n">
        <v>9</v>
      </c>
      <c r="K330" s="26" t="n">
        <v>24.6</v>
      </c>
      <c r="L330" s="26">
        <f>J330*K330</f>
        <v>221.4</v>
      </c>
      <c r="M330" s="26" t="n">
        <v>17.57</v>
      </c>
      <c r="N330" s="26">
        <f>J330*M330</f>
        <v>158.13</v>
      </c>
      <c r="O330" s="26">
        <f>L330-N330</f>
        <v>63.27</v>
      </c>
      <c r="P330">
        <f>IF(AND(OR(Dashboard!$C$5="All",F330=Dashboard!$C$5),OR(Dashboard!$G$5="All",I330=Dashboard!$G$5),OR(Dashboard!$K$5="All",G330=Dashboard!$K$5)),1,0)</f>
        <v>1</v>
      </c>
      <c r="Q330">
        <f>IF(P330=1,IF(COUNTIFS($C$2:C330,C330,$P$2:P330,1)=1,1,0),0)</f>
        <v>0</v>
      </c>
    </row>
    <row r="331">
      <c r="A331" s="24" t="n">
        <v>45916</v>
      </c>
      <c r="B331" s="25" t="n">
        <v>45901</v>
      </c>
      <c r="C331" t="inlineStr">
        <is>
          <t>SO-26127</t>
        </is>
      </c>
      <c r="D331" t="inlineStr">
        <is>
          <t>Orrinby Bistro</t>
        </is>
      </c>
      <c r="E331" t="inlineStr">
        <is>
          <t>Restaurant</t>
        </is>
      </c>
      <c r="F331" t="inlineStr">
        <is>
          <t>South</t>
        </is>
      </c>
      <c r="G331" t="inlineStr">
        <is>
          <t>Tom W.</t>
        </is>
      </c>
      <c r="H331" t="inlineStr">
        <is>
          <t>Puff pastry sheets 5kg</t>
        </is>
      </c>
      <c r="I331" t="inlineStr">
        <is>
          <t>Frozen</t>
        </is>
      </c>
      <c r="J331" t="n">
        <v>13</v>
      </c>
      <c r="K331" s="26" t="n">
        <v>34</v>
      </c>
      <c r="L331" s="26">
        <f>J331*K331</f>
        <v>442</v>
      </c>
      <c r="M331" s="26" t="n">
        <v>24.2</v>
      </c>
      <c r="N331" s="26">
        <f>J331*M331</f>
        <v>314.6</v>
      </c>
      <c r="O331" s="26">
        <f>L331-N331</f>
        <v>127.4</v>
      </c>
      <c r="P331">
        <f>IF(AND(OR(Dashboard!$C$5="All",F331=Dashboard!$C$5),OR(Dashboard!$G$5="All",I331=Dashboard!$G$5),OR(Dashboard!$K$5="All",G331=Dashboard!$K$5)),1,0)</f>
        <v>1</v>
      </c>
      <c r="Q331">
        <f>IF(P331=1,IF(COUNTIFS($C$2:C331,C331,$P$2:P331,1)=1,1,0),0)</f>
        <v>0</v>
      </c>
    </row>
    <row r="332">
      <c r="A332" s="24" t="n">
        <v>45917</v>
      </c>
      <c r="B332" s="25" t="n">
        <v>45901</v>
      </c>
      <c r="C332" t="inlineStr">
        <is>
          <t>SO-26113</t>
        </is>
      </c>
      <c r="D332" t="inlineStr">
        <is>
          <t>Fallowden Coffee House</t>
        </is>
      </c>
      <c r="E332" t="inlineStr">
        <is>
          <t>Café</t>
        </is>
      </c>
      <c r="F332" t="inlineStr">
        <is>
          <t>South</t>
        </is>
      </c>
      <c r="G332" t="inlineStr">
        <is>
          <t>Tom W.</t>
        </is>
      </c>
      <c r="H332" t="inlineStr">
        <is>
          <t>Bagels x36</t>
        </is>
      </c>
      <c r="I332" t="inlineStr">
        <is>
          <t>Bakery</t>
        </is>
      </c>
      <c r="J332" t="n">
        <v>6</v>
      </c>
      <c r="K332" s="26" t="n">
        <v>38.5</v>
      </c>
      <c r="L332" s="26">
        <f>J332*K332</f>
        <v>231</v>
      </c>
      <c r="M332" s="26" t="n">
        <v>23.34</v>
      </c>
      <c r="N332" s="26">
        <f>J332*M332</f>
        <v>140.04</v>
      </c>
      <c r="O332" s="26">
        <f>L332-N332</f>
        <v>90.96</v>
      </c>
      <c r="P332">
        <f>IF(AND(OR(Dashboard!$C$5="All",F332=Dashboard!$C$5),OR(Dashboard!$G$5="All",I332=Dashboard!$G$5),OR(Dashboard!$K$5="All",G332=Dashboard!$K$5)),1,0)</f>
        <v>1</v>
      </c>
      <c r="Q332">
        <f>IF(P332=1,IF(COUNTIFS($C$2:C332,C332,$P$2:P332,1)=1,1,0),0)</f>
        <v>1</v>
      </c>
    </row>
    <row r="333">
      <c r="A333" s="24" t="n">
        <v>45917</v>
      </c>
      <c r="B333" s="25" t="n">
        <v>45901</v>
      </c>
      <c r="C333" t="inlineStr">
        <is>
          <t>SO-26113</t>
        </is>
      </c>
      <c r="D333" t="inlineStr">
        <is>
          <t>Fallowden Coffee House</t>
        </is>
      </c>
      <c r="E333" t="inlineStr">
        <is>
          <t>Café</t>
        </is>
      </c>
      <c r="F333" t="inlineStr">
        <is>
          <t>South</t>
        </is>
      </c>
      <c r="G333" t="inlineStr">
        <is>
          <t>Tom W.</t>
        </is>
      </c>
      <c r="H333" t="inlineStr">
        <is>
          <t>Arborio rice 5kg</t>
        </is>
      </c>
      <c r="I333" t="inlineStr">
        <is>
          <t>Dry goods</t>
        </is>
      </c>
      <c r="J333" t="n">
        <v>5</v>
      </c>
      <c r="K333" s="26" t="n">
        <v>21.3</v>
      </c>
      <c r="L333" s="26">
        <f>J333*K333</f>
        <v>106.5</v>
      </c>
      <c r="M333" s="26" t="n">
        <v>14.8</v>
      </c>
      <c r="N333" s="26">
        <f>J333*M333</f>
        <v>74</v>
      </c>
      <c r="O333" s="26">
        <f>L333-N333</f>
        <v>32.5</v>
      </c>
      <c r="P333">
        <f>IF(AND(OR(Dashboard!$C$5="All",F333=Dashboard!$C$5),OR(Dashboard!$G$5="All",I333=Dashboard!$G$5),OR(Dashboard!$K$5="All",G333=Dashboard!$K$5)),1,0)</f>
        <v>1</v>
      </c>
      <c r="Q333">
        <f>IF(P333=1,IF(COUNTIFS($C$2:C333,C333,$P$2:P333,1)=1,1,0),0)</f>
        <v>0</v>
      </c>
    </row>
    <row r="334">
      <c r="A334" s="24" t="n">
        <v>45917</v>
      </c>
      <c r="B334" s="25" t="n">
        <v>45901</v>
      </c>
      <c r="C334" t="inlineStr">
        <is>
          <t>SO-26113</t>
        </is>
      </c>
      <c r="D334" t="inlineStr">
        <is>
          <t>Fallowden Coffee House</t>
        </is>
      </c>
      <c r="E334" t="inlineStr">
        <is>
          <t>Café</t>
        </is>
      </c>
      <c r="F334" t="inlineStr">
        <is>
          <t>South</t>
        </is>
      </c>
      <c r="G334" t="inlineStr">
        <is>
          <t>Tom W.</t>
        </is>
      </c>
      <c r="H334" t="inlineStr">
        <is>
          <t>Gelato 5L</t>
        </is>
      </c>
      <c r="I334" t="inlineStr">
        <is>
          <t>Frozen</t>
        </is>
      </c>
      <c r="J334" t="n">
        <v>14</v>
      </c>
      <c r="K334" s="26" t="n">
        <v>46.5</v>
      </c>
      <c r="L334" s="26">
        <f>J334*K334</f>
        <v>651</v>
      </c>
      <c r="M334" s="26" t="n">
        <v>32.12</v>
      </c>
      <c r="N334" s="26">
        <f>J334*M334</f>
        <v>449.68</v>
      </c>
      <c r="O334" s="26">
        <f>L334-N334</f>
        <v>201.32</v>
      </c>
      <c r="P334">
        <f>IF(AND(OR(Dashboard!$C$5="All",F334=Dashboard!$C$5),OR(Dashboard!$G$5="All",I334=Dashboard!$G$5),OR(Dashboard!$K$5="All",G334=Dashboard!$K$5)),1,0)</f>
        <v>1</v>
      </c>
      <c r="Q334">
        <f>IF(P334=1,IF(COUNTIFS($C$2:C334,C334,$P$2:P334,1)=1,1,0),0)</f>
        <v>0</v>
      </c>
    </row>
    <row r="335">
      <c r="A335" s="24" t="n">
        <v>45918</v>
      </c>
      <c r="B335" s="25" t="n">
        <v>45901</v>
      </c>
      <c r="C335" t="inlineStr">
        <is>
          <t>SO-26118</t>
        </is>
      </c>
      <c r="D335" t="inlineStr">
        <is>
          <t>Bellcourt Kitchen</t>
        </is>
      </c>
      <c r="E335" t="inlineStr">
        <is>
          <t>Restaurant</t>
        </is>
      </c>
      <c r="F335" t="inlineStr">
        <is>
          <t>East</t>
        </is>
      </c>
      <c r="G335" t="inlineStr">
        <is>
          <t>Priya N.</t>
        </is>
      </c>
      <c r="H335" t="inlineStr">
        <is>
          <t>Chips 2.5kg x4</t>
        </is>
      </c>
      <c r="I335" t="inlineStr">
        <is>
          <t>Frozen</t>
        </is>
      </c>
      <c r="J335" t="n">
        <v>5</v>
      </c>
      <c r="K335" s="26" t="n">
        <v>29.6</v>
      </c>
      <c r="L335" s="26">
        <f>J335*K335</f>
        <v>148</v>
      </c>
      <c r="M335" s="26" t="n">
        <v>21.26</v>
      </c>
      <c r="N335" s="26">
        <f>J335*M335</f>
        <v>106.3</v>
      </c>
      <c r="O335" s="26">
        <f>L335-N335</f>
        <v>41.7</v>
      </c>
      <c r="P335">
        <f>IF(AND(OR(Dashboard!$C$5="All",F335=Dashboard!$C$5),OR(Dashboard!$G$5="All",I335=Dashboard!$G$5),OR(Dashboard!$K$5="All",G335=Dashboard!$K$5)),1,0)</f>
        <v>1</v>
      </c>
      <c r="Q335">
        <f>IF(P335=1,IF(COUNTIFS($C$2:C335,C335,$P$2:P335,1)=1,1,0),0)</f>
        <v>1</v>
      </c>
    </row>
    <row r="336">
      <c r="A336" s="24" t="n">
        <v>45918</v>
      </c>
      <c r="B336" s="25" t="n">
        <v>45901</v>
      </c>
      <c r="C336" t="inlineStr">
        <is>
          <t>SO-26118</t>
        </is>
      </c>
      <c r="D336" t="inlineStr">
        <is>
          <t>Bellcourt Kitchen</t>
        </is>
      </c>
      <c r="E336" t="inlineStr">
        <is>
          <t>Restaurant</t>
        </is>
      </c>
      <c r="F336" t="inlineStr">
        <is>
          <t>East</t>
        </is>
      </c>
      <c r="G336" t="inlineStr">
        <is>
          <t>Priya N.</t>
        </is>
      </c>
      <c r="H336" t="inlineStr">
        <is>
          <t>Croissant dough x48</t>
        </is>
      </c>
      <c r="I336" t="inlineStr">
        <is>
          <t>Bakery</t>
        </is>
      </c>
      <c r="J336" t="n">
        <v>13</v>
      </c>
      <c r="K336" s="26" t="n">
        <v>67.2</v>
      </c>
      <c r="L336" s="26">
        <f>J336*K336</f>
        <v>873.6</v>
      </c>
      <c r="M336" s="26" t="n">
        <v>40.38</v>
      </c>
      <c r="N336" s="26">
        <f>J336*M336</f>
        <v>524.94</v>
      </c>
      <c r="O336" s="26">
        <f>L336-N336</f>
        <v>348.66</v>
      </c>
      <c r="P336">
        <f>IF(AND(OR(Dashboard!$C$5="All",F336=Dashboard!$C$5),OR(Dashboard!$G$5="All",I336=Dashboard!$G$5),OR(Dashboard!$K$5="All",G336=Dashboard!$K$5)),1,0)</f>
        <v>1</v>
      </c>
      <c r="Q336">
        <f>IF(P336=1,IF(COUNTIFS($C$2:C336,C336,$P$2:P336,1)=1,1,0),0)</f>
        <v>0</v>
      </c>
    </row>
    <row r="337">
      <c r="A337" s="24" t="n">
        <v>45918</v>
      </c>
      <c r="B337" s="25" t="n">
        <v>45901</v>
      </c>
      <c r="C337" t="inlineStr">
        <is>
          <t>SO-26118</t>
        </is>
      </c>
      <c r="D337" t="inlineStr">
        <is>
          <t>Bellcourt Kitchen</t>
        </is>
      </c>
      <c r="E337" t="inlineStr">
        <is>
          <t>Restaurant</t>
        </is>
      </c>
      <c r="F337" t="inlineStr">
        <is>
          <t>East</t>
        </is>
      </c>
      <c r="G337" t="inlineStr">
        <is>
          <t>Priya N.</t>
        </is>
      </c>
      <c r="H337" t="inlineStr">
        <is>
          <t>Barista milk 1L x12</t>
        </is>
      </c>
      <c r="I337" t="inlineStr">
        <is>
          <t>Dairy &amp; eggs</t>
        </is>
      </c>
      <c r="J337" t="n">
        <v>3</v>
      </c>
      <c r="K337" s="26" t="n">
        <v>26.4</v>
      </c>
      <c r="L337" s="26">
        <f>J337*K337</f>
        <v>79.2</v>
      </c>
      <c r="M337" s="26" t="n">
        <v>20.68</v>
      </c>
      <c r="N337" s="26">
        <f>J337*M337</f>
        <v>62.04</v>
      </c>
      <c r="O337" s="26">
        <f>L337-N337</f>
        <v>17.16</v>
      </c>
      <c r="P337">
        <f>IF(AND(OR(Dashboard!$C$5="All",F337=Dashboard!$C$5),OR(Dashboard!$G$5="All",I337=Dashboard!$G$5),OR(Dashboard!$K$5="All",G337=Dashboard!$K$5)),1,0)</f>
        <v>1</v>
      </c>
      <c r="Q337">
        <f>IF(P337=1,IF(COUNTIFS($C$2:C337,C337,$P$2:P337,1)=1,1,0),0)</f>
        <v>0</v>
      </c>
    </row>
    <row r="338">
      <c r="A338" s="24" t="n">
        <v>45918</v>
      </c>
      <c r="B338" s="25" t="n">
        <v>45901</v>
      </c>
      <c r="C338" t="inlineStr">
        <is>
          <t>SO-26118</t>
        </is>
      </c>
      <c r="D338" t="inlineStr">
        <is>
          <t>Bellcourt Kitchen</t>
        </is>
      </c>
      <c r="E338" t="inlineStr">
        <is>
          <t>Restaurant</t>
        </is>
      </c>
      <c r="F338" t="inlineStr">
        <is>
          <t>East</t>
        </is>
      </c>
      <c r="G338" t="inlineStr">
        <is>
          <t>Priya N.</t>
        </is>
      </c>
      <c r="H338" t="inlineStr">
        <is>
          <t>Coffee beans 1kg</t>
        </is>
      </c>
      <c r="I338" t="inlineStr">
        <is>
          <t>Beverages</t>
        </is>
      </c>
      <c r="J338" t="n">
        <v>13</v>
      </c>
      <c r="K338" s="26" t="n">
        <v>31.5</v>
      </c>
      <c r="L338" s="26">
        <f>J338*K338</f>
        <v>409.5</v>
      </c>
      <c r="M338" s="26" t="n">
        <v>19.09</v>
      </c>
      <c r="N338" s="26">
        <f>J338*M338</f>
        <v>248.17</v>
      </c>
      <c r="O338" s="26">
        <f>L338-N338</f>
        <v>161.33</v>
      </c>
      <c r="P338">
        <f>IF(AND(OR(Dashboard!$C$5="All",F338=Dashboard!$C$5),OR(Dashboard!$G$5="All",I338=Dashboard!$G$5),OR(Dashboard!$K$5="All",G338=Dashboard!$K$5)),1,0)</f>
        <v>1</v>
      </c>
      <c r="Q338">
        <f>IF(P338=1,IF(COUNTIFS($C$2:C338,C338,$P$2:P338,1)=1,1,0),0)</f>
        <v>0</v>
      </c>
    </row>
    <row r="339">
      <c r="A339" s="24" t="n">
        <v>45919</v>
      </c>
      <c r="B339" s="25" t="n">
        <v>45901</v>
      </c>
      <c r="C339" t="inlineStr">
        <is>
          <t>SO-26098</t>
        </is>
      </c>
      <c r="D339" t="inlineStr">
        <is>
          <t>Fallowden Coffee House</t>
        </is>
      </c>
      <c r="E339" t="inlineStr">
        <is>
          <t>Café</t>
        </is>
      </c>
      <c r="F339" t="inlineStr">
        <is>
          <t>South</t>
        </is>
      </c>
      <c r="G339" t="inlineStr">
        <is>
          <t>Tom W.</t>
        </is>
      </c>
      <c r="H339" t="inlineStr">
        <is>
          <t>Barista milk 1L x12</t>
        </is>
      </c>
      <c r="I339" t="inlineStr">
        <is>
          <t>Dairy &amp; eggs</t>
        </is>
      </c>
      <c r="J339" t="n">
        <v>13</v>
      </c>
      <c r="K339" s="26" t="n">
        <v>26.4</v>
      </c>
      <c r="L339" s="26">
        <f>J339*K339</f>
        <v>343.2</v>
      </c>
      <c r="M339" s="26" t="n">
        <v>19.89</v>
      </c>
      <c r="N339" s="26">
        <f>J339*M339</f>
        <v>258.57</v>
      </c>
      <c r="O339" s="26">
        <f>L339-N339</f>
        <v>84.63</v>
      </c>
      <c r="P339">
        <f>IF(AND(OR(Dashboard!$C$5="All",F339=Dashboard!$C$5),OR(Dashboard!$G$5="All",I339=Dashboard!$G$5),OR(Dashboard!$K$5="All",G339=Dashboard!$K$5)),1,0)</f>
        <v>1</v>
      </c>
      <c r="Q339">
        <f>IF(P339=1,IF(COUNTIFS($C$2:C339,C339,$P$2:P339,1)=1,1,0),0)</f>
        <v>1</v>
      </c>
    </row>
    <row r="340">
      <c r="A340" s="24" t="n">
        <v>45919</v>
      </c>
      <c r="B340" s="25" t="n">
        <v>45901</v>
      </c>
      <c r="C340" t="inlineStr">
        <is>
          <t>SO-26098</t>
        </is>
      </c>
      <c r="D340" t="inlineStr">
        <is>
          <t>Fallowden Coffee House</t>
        </is>
      </c>
      <c r="E340" t="inlineStr">
        <is>
          <t>Café</t>
        </is>
      </c>
      <c r="F340" t="inlineStr">
        <is>
          <t>South</t>
        </is>
      </c>
      <c r="G340" t="inlineStr">
        <is>
          <t>Tom W.</t>
        </is>
      </c>
      <c r="H340" t="inlineStr">
        <is>
          <t>Rolled oats 5kg</t>
        </is>
      </c>
      <c r="I340" t="inlineStr">
        <is>
          <t>Dry goods</t>
        </is>
      </c>
      <c r="J340" t="n">
        <v>14</v>
      </c>
      <c r="K340" s="26" t="n">
        <v>14.75</v>
      </c>
      <c r="L340" s="26">
        <f>J340*K340</f>
        <v>206.5</v>
      </c>
      <c r="M340" s="26" t="n">
        <v>10.25</v>
      </c>
      <c r="N340" s="26">
        <f>J340*M340</f>
        <v>143.5</v>
      </c>
      <c r="O340" s="26">
        <f>L340-N340</f>
        <v>63</v>
      </c>
      <c r="P340">
        <f>IF(AND(OR(Dashboard!$C$5="All",F340=Dashboard!$C$5),OR(Dashboard!$G$5="All",I340=Dashboard!$G$5),OR(Dashboard!$K$5="All",G340=Dashboard!$K$5)),1,0)</f>
        <v>1</v>
      </c>
      <c r="Q340">
        <f>IF(P340=1,IF(COUNTIFS($C$2:C340,C340,$P$2:P340,1)=1,1,0),0)</f>
        <v>0</v>
      </c>
    </row>
    <row r="341">
      <c r="A341" s="24" t="n">
        <v>45919</v>
      </c>
      <c r="B341" s="25" t="n">
        <v>45901</v>
      </c>
      <c r="C341" t="inlineStr">
        <is>
          <t>SO-26098</t>
        </is>
      </c>
      <c r="D341" t="inlineStr">
        <is>
          <t>Fallowden Coffee House</t>
        </is>
      </c>
      <c r="E341" t="inlineStr">
        <is>
          <t>Café</t>
        </is>
      </c>
      <c r="F341" t="inlineStr">
        <is>
          <t>South</t>
        </is>
      </c>
      <c r="G341" t="inlineStr">
        <is>
          <t>Tom W.</t>
        </is>
      </c>
      <c r="H341" t="inlineStr">
        <is>
          <t>Orange juice 2L x6</t>
        </is>
      </c>
      <c r="I341" t="inlineStr">
        <is>
          <t>Beverages</t>
        </is>
      </c>
      <c r="J341" t="n">
        <v>2</v>
      </c>
      <c r="K341" s="26" t="n">
        <v>27</v>
      </c>
      <c r="L341" s="26">
        <f>J341*K341</f>
        <v>54</v>
      </c>
      <c r="M341" s="26" t="n">
        <v>17.14</v>
      </c>
      <c r="N341" s="26">
        <f>J341*M341</f>
        <v>34.28</v>
      </c>
      <c r="O341" s="26">
        <f>L341-N341</f>
        <v>19.72</v>
      </c>
      <c r="P341">
        <f>IF(AND(OR(Dashboard!$C$5="All",F341=Dashboard!$C$5),OR(Dashboard!$G$5="All",I341=Dashboard!$G$5),OR(Dashboard!$K$5="All",G341=Dashboard!$K$5)),1,0)</f>
        <v>1</v>
      </c>
      <c r="Q341">
        <f>IF(P341=1,IF(COUNTIFS($C$2:C341,C341,$P$2:P341,1)=1,1,0),0)</f>
        <v>0</v>
      </c>
    </row>
    <row r="342">
      <c r="A342" s="24" t="n">
        <v>45919</v>
      </c>
      <c r="B342" s="25" t="n">
        <v>45901</v>
      </c>
      <c r="C342" t="inlineStr">
        <is>
          <t>SO-26098</t>
        </is>
      </c>
      <c r="D342" t="inlineStr">
        <is>
          <t>Fallowden Coffee House</t>
        </is>
      </c>
      <c r="E342" t="inlineStr">
        <is>
          <t>Café</t>
        </is>
      </c>
      <c r="F342" t="inlineStr">
        <is>
          <t>South</t>
        </is>
      </c>
      <c r="G342" t="inlineStr">
        <is>
          <t>Tom W.</t>
        </is>
      </c>
      <c r="H342" t="inlineStr">
        <is>
          <t>Gelato 5L</t>
        </is>
      </c>
      <c r="I342" t="inlineStr">
        <is>
          <t>Frozen</t>
        </is>
      </c>
      <c r="J342" t="n">
        <v>9</v>
      </c>
      <c r="K342" s="26" t="n">
        <v>46.5</v>
      </c>
      <c r="L342" s="26">
        <f>J342*K342</f>
        <v>418.5</v>
      </c>
      <c r="M342" s="26" t="n">
        <v>32.83</v>
      </c>
      <c r="N342" s="26">
        <f>J342*M342</f>
        <v>295.47</v>
      </c>
      <c r="O342" s="26">
        <f>L342-N342</f>
        <v>123.03</v>
      </c>
      <c r="P342">
        <f>IF(AND(OR(Dashboard!$C$5="All",F342=Dashboard!$C$5),OR(Dashboard!$G$5="All",I342=Dashboard!$G$5),OR(Dashboard!$K$5="All",G342=Dashboard!$K$5)),1,0)</f>
        <v>1</v>
      </c>
      <c r="Q342">
        <f>IF(P342=1,IF(COUNTIFS($C$2:C342,C342,$P$2:P342,1)=1,1,0),0)</f>
        <v>0</v>
      </c>
    </row>
    <row r="343">
      <c r="A343" s="24" t="n">
        <v>45920</v>
      </c>
      <c r="B343" s="25" t="n">
        <v>45901</v>
      </c>
      <c r="C343" t="inlineStr">
        <is>
          <t>SO-26114</t>
        </is>
      </c>
      <c r="D343" t="inlineStr">
        <is>
          <t>Vantrey Pantry</t>
        </is>
      </c>
      <c r="E343" t="inlineStr">
        <is>
          <t>Grocer</t>
        </is>
      </c>
      <c r="F343" t="inlineStr">
        <is>
          <t>West</t>
        </is>
      </c>
      <c r="G343" t="inlineStr">
        <is>
          <t>Lena K.</t>
        </is>
      </c>
      <c r="H343" t="inlineStr">
        <is>
          <t>Sourdough loaf x10</t>
        </is>
      </c>
      <c r="I343" t="inlineStr">
        <is>
          <t>Bakery</t>
        </is>
      </c>
      <c r="J343" t="n">
        <v>19</v>
      </c>
      <c r="K343" s="26" t="n">
        <v>52</v>
      </c>
      <c r="L343" s="26">
        <f>J343*K343</f>
        <v>988</v>
      </c>
      <c r="M343" s="26" t="n">
        <v>30.79</v>
      </c>
      <c r="N343" s="26">
        <f>J343*M343</f>
        <v>585.01</v>
      </c>
      <c r="O343" s="26">
        <f>L343-N343</f>
        <v>402.99</v>
      </c>
      <c r="P343">
        <f>IF(AND(OR(Dashboard!$C$5="All",F343=Dashboard!$C$5),OR(Dashboard!$G$5="All",I343=Dashboard!$G$5),OR(Dashboard!$K$5="All",G343=Dashboard!$K$5)),1,0)</f>
        <v>1</v>
      </c>
      <c r="Q343">
        <f>IF(P343=1,IF(COUNTIFS($C$2:C343,C343,$P$2:P343,1)=1,1,0),0)</f>
        <v>1</v>
      </c>
    </row>
    <row r="344">
      <c r="A344" s="24" t="n">
        <v>45920</v>
      </c>
      <c r="B344" s="25" t="n">
        <v>45901</v>
      </c>
      <c r="C344" t="inlineStr">
        <is>
          <t>SO-26114</t>
        </is>
      </c>
      <c r="D344" t="inlineStr">
        <is>
          <t>Vantrey Pantry</t>
        </is>
      </c>
      <c r="E344" t="inlineStr">
        <is>
          <t>Grocer</t>
        </is>
      </c>
      <c r="F344" t="inlineStr">
        <is>
          <t>West</t>
        </is>
      </c>
      <c r="G344" t="inlineStr">
        <is>
          <t>Lena K.</t>
        </is>
      </c>
      <c r="H344" t="inlineStr">
        <is>
          <t>Canned tomatoes 2.5kg</t>
        </is>
      </c>
      <c r="I344" t="inlineStr">
        <is>
          <t>Dry goods</t>
        </is>
      </c>
      <c r="J344" t="n">
        <v>22</v>
      </c>
      <c r="K344" s="26" t="n">
        <v>7.95</v>
      </c>
      <c r="L344" s="26">
        <f>J344*K344</f>
        <v>174.9</v>
      </c>
      <c r="M344" s="26" t="n">
        <v>5.68</v>
      </c>
      <c r="N344" s="26">
        <f>J344*M344</f>
        <v>124.96</v>
      </c>
      <c r="O344" s="26">
        <f>L344-N344</f>
        <v>49.94</v>
      </c>
      <c r="P344">
        <f>IF(AND(OR(Dashboard!$C$5="All",F344=Dashboard!$C$5),OR(Dashboard!$G$5="All",I344=Dashboard!$G$5),OR(Dashboard!$K$5="All",G344=Dashboard!$K$5)),1,0)</f>
        <v>1</v>
      </c>
      <c r="Q344">
        <f>IF(P344=1,IF(COUNTIFS($C$2:C344,C344,$P$2:P344,1)=1,1,0),0)</f>
        <v>0</v>
      </c>
    </row>
    <row r="345">
      <c r="A345" s="24" t="n">
        <v>45920</v>
      </c>
      <c r="B345" s="25" t="n">
        <v>45901</v>
      </c>
      <c r="C345" t="inlineStr">
        <is>
          <t>SO-26128</t>
        </is>
      </c>
      <c r="D345" t="inlineStr">
        <is>
          <t>Cindlemoor Café</t>
        </is>
      </c>
      <c r="E345" t="inlineStr">
        <is>
          <t>Café</t>
        </is>
      </c>
      <c r="F345" t="inlineStr">
        <is>
          <t>West</t>
        </is>
      </c>
      <c r="G345" t="inlineStr">
        <is>
          <t>Lena K.</t>
        </is>
      </c>
      <c r="H345" t="inlineStr">
        <is>
          <t>Frozen berries 2kg</t>
        </is>
      </c>
      <c r="I345" t="inlineStr">
        <is>
          <t>Frozen</t>
        </is>
      </c>
      <c r="J345" t="n">
        <v>12</v>
      </c>
      <c r="K345" s="26" t="n">
        <v>19.8</v>
      </c>
      <c r="L345" s="26">
        <f>J345*K345</f>
        <v>237.6</v>
      </c>
      <c r="M345" s="26" t="n">
        <v>14.04</v>
      </c>
      <c r="N345" s="26">
        <f>J345*M345</f>
        <v>168.48</v>
      </c>
      <c r="O345" s="26">
        <f>L345-N345</f>
        <v>69.12</v>
      </c>
      <c r="P345">
        <f>IF(AND(OR(Dashboard!$C$5="All",F345=Dashboard!$C$5),OR(Dashboard!$G$5="All",I345=Dashboard!$G$5),OR(Dashboard!$K$5="All",G345=Dashboard!$K$5)),1,0)</f>
        <v>1</v>
      </c>
      <c r="Q345">
        <f>IF(P345=1,IF(COUNTIFS($C$2:C345,C345,$P$2:P345,1)=1,1,0),0)</f>
        <v>1</v>
      </c>
    </row>
    <row r="346">
      <c r="A346" s="24" t="n">
        <v>45920</v>
      </c>
      <c r="B346" s="25" t="n">
        <v>45901</v>
      </c>
      <c r="C346" t="inlineStr">
        <is>
          <t>SO-26128</t>
        </is>
      </c>
      <c r="D346" t="inlineStr">
        <is>
          <t>Cindlemoor Café</t>
        </is>
      </c>
      <c r="E346" t="inlineStr">
        <is>
          <t>Café</t>
        </is>
      </c>
      <c r="F346" t="inlineStr">
        <is>
          <t>West</t>
        </is>
      </c>
      <c r="G346" t="inlineStr">
        <is>
          <t>Lena K.</t>
        </is>
      </c>
      <c r="H346" t="inlineStr">
        <is>
          <t>Cheddar block 2kg</t>
        </is>
      </c>
      <c r="I346" t="inlineStr">
        <is>
          <t>Dairy &amp; eggs</t>
        </is>
      </c>
      <c r="J346" t="n">
        <v>3</v>
      </c>
      <c r="K346" s="26" t="n">
        <v>31.5</v>
      </c>
      <c r="L346" s="26">
        <f>J346*K346</f>
        <v>94.5</v>
      </c>
      <c r="M346" s="26" t="n">
        <v>23.04</v>
      </c>
      <c r="N346" s="26">
        <f>J346*M346</f>
        <v>69.12</v>
      </c>
      <c r="O346" s="26">
        <f>L346-N346</f>
        <v>25.38</v>
      </c>
      <c r="P346">
        <f>IF(AND(OR(Dashboard!$C$5="All",F346=Dashboard!$C$5),OR(Dashboard!$G$5="All",I346=Dashboard!$G$5),OR(Dashboard!$K$5="All",G346=Dashboard!$K$5)),1,0)</f>
        <v>1</v>
      </c>
      <c r="Q346">
        <f>IF(P346=1,IF(COUNTIFS($C$2:C346,C346,$P$2:P346,1)=1,1,0),0)</f>
        <v>0</v>
      </c>
    </row>
    <row r="347">
      <c r="A347" s="24" t="n">
        <v>45921</v>
      </c>
      <c r="B347" s="25" t="n">
        <v>45901</v>
      </c>
      <c r="C347" t="inlineStr">
        <is>
          <t>SO-26097</t>
        </is>
      </c>
      <c r="D347" t="inlineStr">
        <is>
          <t>Elsbrook Coffee House</t>
        </is>
      </c>
      <c r="E347" t="inlineStr">
        <is>
          <t>Café</t>
        </is>
      </c>
      <c r="F347" t="inlineStr">
        <is>
          <t>South</t>
        </is>
      </c>
      <c r="G347" t="inlineStr">
        <is>
          <t>Tom W.</t>
        </is>
      </c>
      <c r="H347" t="inlineStr">
        <is>
          <t>Plain flour 12.5kg</t>
        </is>
      </c>
      <c r="I347" t="inlineStr">
        <is>
          <t>Dry goods</t>
        </is>
      </c>
      <c r="J347" t="n">
        <v>11</v>
      </c>
      <c r="K347" s="26" t="n">
        <v>24.6</v>
      </c>
      <c r="L347" s="26">
        <f>J347*K347</f>
        <v>270.6</v>
      </c>
      <c r="M347" s="26" t="n">
        <v>16.53</v>
      </c>
      <c r="N347" s="26">
        <f>J347*M347</f>
        <v>181.83</v>
      </c>
      <c r="O347" s="26">
        <f>L347-N347</f>
        <v>88.77</v>
      </c>
      <c r="P347">
        <f>IF(AND(OR(Dashboard!$C$5="All",F347=Dashboard!$C$5),OR(Dashboard!$G$5="All",I347=Dashboard!$G$5),OR(Dashboard!$K$5="All",G347=Dashboard!$K$5)),1,0)</f>
        <v>1</v>
      </c>
      <c r="Q347">
        <f>IF(P347=1,IF(COUNTIFS($C$2:C347,C347,$P$2:P347,1)=1,1,0),0)</f>
        <v>1</v>
      </c>
    </row>
    <row r="348">
      <c r="A348" s="24" t="n">
        <v>45921</v>
      </c>
      <c r="B348" s="25" t="n">
        <v>45901</v>
      </c>
      <c r="C348" t="inlineStr">
        <is>
          <t>SO-26097</t>
        </is>
      </c>
      <c r="D348" t="inlineStr">
        <is>
          <t>Elsbrook Coffee House</t>
        </is>
      </c>
      <c r="E348" t="inlineStr">
        <is>
          <t>Café</t>
        </is>
      </c>
      <c r="F348" t="inlineStr">
        <is>
          <t>South</t>
        </is>
      </c>
      <c r="G348" t="inlineStr">
        <is>
          <t>Tom W.</t>
        </is>
      </c>
      <c r="H348" t="inlineStr">
        <is>
          <t>Orange juice 2L x6</t>
        </is>
      </c>
      <c r="I348" t="inlineStr">
        <is>
          <t>Beverages</t>
        </is>
      </c>
      <c r="J348" t="n">
        <v>5</v>
      </c>
      <c r="K348" s="26" t="n">
        <v>27</v>
      </c>
      <c r="L348" s="26">
        <f>J348*K348</f>
        <v>135</v>
      </c>
      <c r="M348" s="26" t="n">
        <v>16.76</v>
      </c>
      <c r="N348" s="26">
        <f>J348*M348</f>
        <v>83.8</v>
      </c>
      <c r="O348" s="26">
        <f>L348-N348</f>
        <v>51.2</v>
      </c>
      <c r="P348">
        <f>IF(AND(OR(Dashboard!$C$5="All",F348=Dashboard!$C$5),OR(Dashboard!$G$5="All",I348=Dashboard!$G$5),OR(Dashboard!$K$5="All",G348=Dashboard!$K$5)),1,0)</f>
        <v>1</v>
      </c>
      <c r="Q348">
        <f>IF(P348=1,IF(COUNTIFS($C$2:C348,C348,$P$2:P348,1)=1,1,0),0)</f>
        <v>0</v>
      </c>
    </row>
    <row r="349">
      <c r="A349" s="24" t="n">
        <v>45921</v>
      </c>
      <c r="B349" s="25" t="n">
        <v>45901</v>
      </c>
      <c r="C349" t="inlineStr">
        <is>
          <t>SO-26097</t>
        </is>
      </c>
      <c r="D349" t="inlineStr">
        <is>
          <t>Elsbrook Coffee House</t>
        </is>
      </c>
      <c r="E349" t="inlineStr">
        <is>
          <t>Café</t>
        </is>
      </c>
      <c r="F349" t="inlineStr">
        <is>
          <t>South</t>
        </is>
      </c>
      <c r="G349" t="inlineStr">
        <is>
          <t>Tom W.</t>
        </is>
      </c>
      <c r="H349" t="inlineStr">
        <is>
          <t>Cheddar block 2kg</t>
        </is>
      </c>
      <c r="I349" t="inlineStr">
        <is>
          <t>Dairy &amp; eggs</t>
        </is>
      </c>
      <c r="J349" t="n">
        <v>9</v>
      </c>
      <c r="K349" s="26" t="n">
        <v>31.5</v>
      </c>
      <c r="L349" s="26">
        <f>J349*K349</f>
        <v>283.5</v>
      </c>
      <c r="M349" s="26" t="n">
        <v>24.56</v>
      </c>
      <c r="N349" s="26">
        <f>J349*M349</f>
        <v>221.04</v>
      </c>
      <c r="O349" s="26">
        <f>L349-N349</f>
        <v>62.46</v>
      </c>
      <c r="P349">
        <f>IF(AND(OR(Dashboard!$C$5="All",F349=Dashboard!$C$5),OR(Dashboard!$G$5="All",I349=Dashboard!$G$5),OR(Dashboard!$K$5="All",G349=Dashboard!$K$5)),1,0)</f>
        <v>1</v>
      </c>
      <c r="Q349">
        <f>IF(P349=1,IF(COUNTIFS($C$2:C349,C349,$P$2:P349,1)=1,1,0),0)</f>
        <v>0</v>
      </c>
    </row>
    <row r="350">
      <c r="A350" s="24" t="n">
        <v>45922</v>
      </c>
      <c r="B350" s="25" t="n">
        <v>45901</v>
      </c>
      <c r="C350" t="inlineStr">
        <is>
          <t>SO-26092</t>
        </is>
      </c>
      <c r="D350" t="inlineStr">
        <is>
          <t>Oskaby Coffee House</t>
        </is>
      </c>
      <c r="E350" t="inlineStr">
        <is>
          <t>Café</t>
        </is>
      </c>
      <c r="F350" t="inlineStr">
        <is>
          <t>South</t>
        </is>
      </c>
      <c r="G350" t="inlineStr">
        <is>
          <t>Tom W.</t>
        </is>
      </c>
      <c r="H350" t="inlineStr">
        <is>
          <t>Cheddar block 2kg</t>
        </is>
      </c>
      <c r="I350" t="inlineStr">
        <is>
          <t>Dairy &amp; eggs</t>
        </is>
      </c>
      <c r="J350" t="n">
        <v>11</v>
      </c>
      <c r="K350" s="26" t="n">
        <v>31.5</v>
      </c>
      <c r="L350" s="26">
        <f>J350*K350</f>
        <v>346.5</v>
      </c>
      <c r="M350" s="26" t="n">
        <v>24.72</v>
      </c>
      <c r="N350" s="26">
        <f>J350*M350</f>
        <v>271.92</v>
      </c>
      <c r="O350" s="26">
        <f>L350-N350</f>
        <v>74.58</v>
      </c>
      <c r="P350">
        <f>IF(AND(OR(Dashboard!$C$5="All",F350=Dashboard!$C$5),OR(Dashboard!$G$5="All",I350=Dashboard!$G$5),OR(Dashboard!$K$5="All",G350=Dashboard!$K$5)),1,0)</f>
        <v>1</v>
      </c>
      <c r="Q350">
        <f>IF(P350=1,IF(COUNTIFS($C$2:C350,C350,$P$2:P350,1)=1,1,0),0)</f>
        <v>1</v>
      </c>
    </row>
    <row r="351">
      <c r="A351" s="24" t="n">
        <v>45922</v>
      </c>
      <c r="B351" s="25" t="n">
        <v>45901</v>
      </c>
      <c r="C351" t="inlineStr">
        <is>
          <t>SO-26092</t>
        </is>
      </c>
      <c r="D351" t="inlineStr">
        <is>
          <t>Oskaby Coffee House</t>
        </is>
      </c>
      <c r="E351" t="inlineStr">
        <is>
          <t>Café</t>
        </is>
      </c>
      <c r="F351" t="inlineStr">
        <is>
          <t>South</t>
        </is>
      </c>
      <c r="G351" t="inlineStr">
        <is>
          <t>Tom W.</t>
        </is>
      </c>
      <c r="H351" t="inlineStr">
        <is>
          <t>Puff pastry sheets 5kg</t>
        </is>
      </c>
      <c r="I351" t="inlineStr">
        <is>
          <t>Frozen</t>
        </is>
      </c>
      <c r="J351" t="n">
        <v>3</v>
      </c>
      <c r="K351" s="26" t="n">
        <v>34</v>
      </c>
      <c r="L351" s="26">
        <f>J351*K351</f>
        <v>102</v>
      </c>
      <c r="M351" s="26" t="n">
        <v>23.51</v>
      </c>
      <c r="N351" s="26">
        <f>J351*M351</f>
        <v>70.53</v>
      </c>
      <c r="O351" s="26">
        <f>L351-N351</f>
        <v>31.47</v>
      </c>
      <c r="P351">
        <f>IF(AND(OR(Dashboard!$C$5="All",F351=Dashboard!$C$5),OR(Dashboard!$G$5="All",I351=Dashboard!$G$5),OR(Dashboard!$K$5="All",G351=Dashboard!$K$5)),1,0)</f>
        <v>1</v>
      </c>
      <c r="Q351">
        <f>IF(P351=1,IF(COUNTIFS($C$2:C351,C351,$P$2:P351,1)=1,1,0),0)</f>
        <v>0</v>
      </c>
    </row>
    <row r="352">
      <c r="A352" s="24" t="n">
        <v>45923</v>
      </c>
      <c r="B352" s="25" t="n">
        <v>45901</v>
      </c>
      <c r="C352" t="inlineStr">
        <is>
          <t>SO-26100</t>
        </is>
      </c>
      <c r="D352" t="inlineStr">
        <is>
          <t>Zenderby Coffee House</t>
        </is>
      </c>
      <c r="E352" t="inlineStr">
        <is>
          <t>Café</t>
        </is>
      </c>
      <c r="F352" t="inlineStr">
        <is>
          <t>South</t>
        </is>
      </c>
      <c r="G352" t="inlineStr">
        <is>
          <t>Tom W.</t>
        </is>
      </c>
      <c r="H352" t="inlineStr">
        <is>
          <t>Loose-leaf tea 500g</t>
        </is>
      </c>
      <c r="I352" t="inlineStr">
        <is>
          <t>Beverages</t>
        </is>
      </c>
      <c r="J352" t="n">
        <v>4</v>
      </c>
      <c r="K352" s="26" t="n">
        <v>18.9</v>
      </c>
      <c r="L352" s="26">
        <f>J352*K352</f>
        <v>75.6</v>
      </c>
      <c r="M352" s="26" t="n">
        <v>11.27</v>
      </c>
      <c r="N352" s="26">
        <f>J352*M352</f>
        <v>45.08</v>
      </c>
      <c r="O352" s="26">
        <f>L352-N352</f>
        <v>30.52</v>
      </c>
      <c r="P352">
        <f>IF(AND(OR(Dashboard!$C$5="All",F352=Dashboard!$C$5),OR(Dashboard!$G$5="All",I352=Dashboard!$G$5),OR(Dashboard!$K$5="All",G352=Dashboard!$K$5)),1,0)</f>
        <v>1</v>
      </c>
      <c r="Q352">
        <f>IF(P352=1,IF(COUNTIFS($C$2:C352,C352,$P$2:P352,1)=1,1,0),0)</f>
        <v>1</v>
      </c>
    </row>
    <row r="353">
      <c r="A353" s="24" t="n">
        <v>45923</v>
      </c>
      <c r="B353" s="25" t="n">
        <v>45901</v>
      </c>
      <c r="C353" t="inlineStr">
        <is>
          <t>SO-26100</t>
        </is>
      </c>
      <c r="D353" t="inlineStr">
        <is>
          <t>Zenderby Coffee House</t>
        </is>
      </c>
      <c r="E353" t="inlineStr">
        <is>
          <t>Café</t>
        </is>
      </c>
      <c r="F353" t="inlineStr">
        <is>
          <t>South</t>
        </is>
      </c>
      <c r="G353" t="inlineStr">
        <is>
          <t>Tom W.</t>
        </is>
      </c>
      <c r="H353" t="inlineStr">
        <is>
          <t>Plain flour 12.5kg</t>
        </is>
      </c>
      <c r="I353" t="inlineStr">
        <is>
          <t>Dry goods</t>
        </is>
      </c>
      <c r="J353" t="n">
        <v>9</v>
      </c>
      <c r="K353" s="26" t="n">
        <v>24.6</v>
      </c>
      <c r="L353" s="26">
        <f>J353*K353</f>
        <v>221.4</v>
      </c>
      <c r="M353" s="26" t="n">
        <v>17.68</v>
      </c>
      <c r="N353" s="26">
        <f>J353*M353</f>
        <v>159.12</v>
      </c>
      <c r="O353" s="26">
        <f>L353-N353</f>
        <v>62.28</v>
      </c>
      <c r="P353">
        <f>IF(AND(OR(Dashboard!$C$5="All",F353=Dashboard!$C$5),OR(Dashboard!$G$5="All",I353=Dashboard!$G$5),OR(Dashboard!$K$5="All",G353=Dashboard!$K$5)),1,0)</f>
        <v>1</v>
      </c>
      <c r="Q353">
        <f>IF(P353=1,IF(COUNTIFS($C$2:C353,C353,$P$2:P353,1)=1,1,0),0)</f>
        <v>0</v>
      </c>
    </row>
    <row r="354">
      <c r="A354" s="24" t="n">
        <v>45923</v>
      </c>
      <c r="B354" s="25" t="n">
        <v>45901</v>
      </c>
      <c r="C354" t="inlineStr">
        <is>
          <t>SO-26100</t>
        </is>
      </c>
      <c r="D354" t="inlineStr">
        <is>
          <t>Zenderby Coffee House</t>
        </is>
      </c>
      <c r="E354" t="inlineStr">
        <is>
          <t>Café</t>
        </is>
      </c>
      <c r="F354" t="inlineStr">
        <is>
          <t>South</t>
        </is>
      </c>
      <c r="G354" t="inlineStr">
        <is>
          <t>Tom W.</t>
        </is>
      </c>
      <c r="H354" t="inlineStr">
        <is>
          <t>Brioche buns x24</t>
        </is>
      </c>
      <c r="I354" t="inlineStr">
        <is>
          <t>Bakery</t>
        </is>
      </c>
      <c r="J354" t="n">
        <v>2</v>
      </c>
      <c r="K354" s="26" t="n">
        <v>26.4</v>
      </c>
      <c r="L354" s="26">
        <f>J354*K354</f>
        <v>52.8</v>
      </c>
      <c r="M354" s="26" t="n">
        <v>15.87</v>
      </c>
      <c r="N354" s="26">
        <f>J354*M354</f>
        <v>31.74</v>
      </c>
      <c r="O354" s="26">
        <f>L354-N354</f>
        <v>21.06</v>
      </c>
      <c r="P354">
        <f>IF(AND(OR(Dashboard!$C$5="All",F354=Dashboard!$C$5),OR(Dashboard!$G$5="All",I354=Dashboard!$G$5),OR(Dashboard!$K$5="All",G354=Dashboard!$K$5)),1,0)</f>
        <v>1</v>
      </c>
      <c r="Q354">
        <f>IF(P354=1,IF(COUNTIFS($C$2:C354,C354,$P$2:P354,1)=1,1,0),0)</f>
        <v>0</v>
      </c>
    </row>
    <row r="355">
      <c r="A355" s="24" t="n">
        <v>45924</v>
      </c>
      <c r="B355" s="25" t="n">
        <v>45901</v>
      </c>
      <c r="C355" t="inlineStr">
        <is>
          <t>SO-26112</t>
        </is>
      </c>
      <c r="D355" t="inlineStr">
        <is>
          <t>Dunmarra Pantry</t>
        </is>
      </c>
      <c r="E355" t="inlineStr">
        <is>
          <t>Grocer</t>
        </is>
      </c>
      <c r="F355" t="inlineStr">
        <is>
          <t>North</t>
        </is>
      </c>
      <c r="G355" t="inlineStr">
        <is>
          <t>Priya N.</t>
        </is>
      </c>
      <c r="H355" t="inlineStr">
        <is>
          <t>Gelato 5L</t>
        </is>
      </c>
      <c r="I355" t="inlineStr">
        <is>
          <t>Frozen</t>
        </is>
      </c>
      <c r="J355" t="n">
        <v>13</v>
      </c>
      <c r="K355" s="26" t="n">
        <v>46.5</v>
      </c>
      <c r="L355" s="26">
        <f>J355*K355</f>
        <v>604.5</v>
      </c>
      <c r="M355" s="26" t="n">
        <v>34.62</v>
      </c>
      <c r="N355" s="26">
        <f>J355*M355</f>
        <v>450.06</v>
      </c>
      <c r="O355" s="26">
        <f>L355-N355</f>
        <v>154.44</v>
      </c>
      <c r="P355">
        <f>IF(AND(OR(Dashboard!$C$5="All",F355=Dashboard!$C$5),OR(Dashboard!$G$5="All",I355=Dashboard!$G$5),OR(Dashboard!$K$5="All",G355=Dashboard!$K$5)),1,0)</f>
        <v>1</v>
      </c>
      <c r="Q355">
        <f>IF(P355=1,IF(COUNTIFS($C$2:C355,C355,$P$2:P355,1)=1,1,0),0)</f>
        <v>1</v>
      </c>
    </row>
    <row r="356">
      <c r="A356" s="24" t="n">
        <v>45924</v>
      </c>
      <c r="B356" s="25" t="n">
        <v>45901</v>
      </c>
      <c r="C356" t="inlineStr">
        <is>
          <t>SO-26112</t>
        </is>
      </c>
      <c r="D356" t="inlineStr">
        <is>
          <t>Dunmarra Pantry</t>
        </is>
      </c>
      <c r="E356" t="inlineStr">
        <is>
          <t>Grocer</t>
        </is>
      </c>
      <c r="F356" t="inlineStr">
        <is>
          <t>North</t>
        </is>
      </c>
      <c r="G356" t="inlineStr">
        <is>
          <t>Priya N.</t>
        </is>
      </c>
      <c r="H356" t="inlineStr">
        <is>
          <t>Sourdough loaf x10</t>
        </is>
      </c>
      <c r="I356" t="inlineStr">
        <is>
          <t>Bakery</t>
        </is>
      </c>
      <c r="J356" t="n">
        <v>21</v>
      </c>
      <c r="K356" s="26" t="n">
        <v>52</v>
      </c>
      <c r="L356" s="26">
        <f>J356*K356</f>
        <v>1092</v>
      </c>
      <c r="M356" s="26" t="n">
        <v>29.46</v>
      </c>
      <c r="N356" s="26">
        <f>J356*M356</f>
        <v>618.66</v>
      </c>
      <c r="O356" s="26">
        <f>L356-N356</f>
        <v>473.34</v>
      </c>
      <c r="P356">
        <f>IF(AND(OR(Dashboard!$C$5="All",F356=Dashboard!$C$5),OR(Dashboard!$G$5="All",I356=Dashboard!$G$5),OR(Dashboard!$K$5="All",G356=Dashboard!$K$5)),1,0)</f>
        <v>1</v>
      </c>
      <c r="Q356">
        <f>IF(P356=1,IF(COUNTIFS($C$2:C356,C356,$P$2:P356,1)=1,1,0),0)</f>
        <v>0</v>
      </c>
    </row>
    <row r="357">
      <c r="A357" s="24" t="n">
        <v>45925</v>
      </c>
      <c r="B357" s="25" t="n">
        <v>45901</v>
      </c>
      <c r="C357" t="inlineStr">
        <is>
          <t>SO-26122</t>
        </is>
      </c>
      <c r="D357" t="inlineStr">
        <is>
          <t>Istowe Coffee House</t>
        </is>
      </c>
      <c r="E357" t="inlineStr">
        <is>
          <t>Café</t>
        </is>
      </c>
      <c r="F357" t="inlineStr">
        <is>
          <t>North</t>
        </is>
      </c>
      <c r="G357" t="inlineStr">
        <is>
          <t>Priya N.</t>
        </is>
      </c>
      <c r="H357" t="inlineStr">
        <is>
          <t>Croissant dough x48</t>
        </is>
      </c>
      <c r="I357" t="inlineStr">
        <is>
          <t>Bakery</t>
        </is>
      </c>
      <c r="J357" t="n">
        <v>9</v>
      </c>
      <c r="K357" s="26" t="n">
        <v>67.2</v>
      </c>
      <c r="L357" s="26">
        <f>J357*K357</f>
        <v>604.8</v>
      </c>
      <c r="M357" s="26" t="n">
        <v>38.55</v>
      </c>
      <c r="N357" s="26">
        <f>J357*M357</f>
        <v>346.95</v>
      </c>
      <c r="O357" s="26">
        <f>L357-N357</f>
        <v>257.85</v>
      </c>
      <c r="P357">
        <f>IF(AND(OR(Dashboard!$C$5="All",F357=Dashboard!$C$5),OR(Dashboard!$G$5="All",I357=Dashboard!$G$5),OR(Dashboard!$K$5="All",G357=Dashboard!$K$5)),1,0)</f>
        <v>1</v>
      </c>
      <c r="Q357">
        <f>IF(P357=1,IF(COUNTIFS($C$2:C357,C357,$P$2:P357,1)=1,1,0),0)</f>
        <v>1</v>
      </c>
    </row>
    <row r="358">
      <c r="A358" s="24" t="n">
        <v>45925</v>
      </c>
      <c r="B358" s="25" t="n">
        <v>45901</v>
      </c>
      <c r="C358" t="inlineStr">
        <is>
          <t>SO-26122</t>
        </is>
      </c>
      <c r="D358" t="inlineStr">
        <is>
          <t>Istowe Coffee House</t>
        </is>
      </c>
      <c r="E358" t="inlineStr">
        <is>
          <t>Café</t>
        </is>
      </c>
      <c r="F358" t="inlineStr">
        <is>
          <t>North</t>
        </is>
      </c>
      <c r="G358" t="inlineStr">
        <is>
          <t>Priya N.</t>
        </is>
      </c>
      <c r="H358" t="inlineStr">
        <is>
          <t>Chips 2.5kg x4</t>
        </is>
      </c>
      <c r="I358" t="inlineStr">
        <is>
          <t>Frozen</t>
        </is>
      </c>
      <c r="J358" t="n">
        <v>8</v>
      </c>
      <c r="K358" s="26" t="n">
        <v>29.6</v>
      </c>
      <c r="L358" s="26">
        <f>J358*K358</f>
        <v>236.8</v>
      </c>
      <c r="M358" s="26" t="n">
        <v>21.01</v>
      </c>
      <c r="N358" s="26">
        <f>J358*M358</f>
        <v>168.08</v>
      </c>
      <c r="O358" s="26">
        <f>L358-N358</f>
        <v>68.72</v>
      </c>
      <c r="P358">
        <f>IF(AND(OR(Dashboard!$C$5="All",F358=Dashboard!$C$5),OR(Dashboard!$G$5="All",I358=Dashboard!$G$5),OR(Dashboard!$K$5="All",G358=Dashboard!$K$5)),1,0)</f>
        <v>1</v>
      </c>
      <c r="Q358">
        <f>IF(P358=1,IF(COUNTIFS($C$2:C358,C358,$P$2:P358,1)=1,1,0),0)</f>
        <v>0</v>
      </c>
    </row>
    <row r="359">
      <c r="A359" s="24" t="n">
        <v>45925</v>
      </c>
      <c r="B359" s="25" t="n">
        <v>45901</v>
      </c>
      <c r="C359" t="inlineStr">
        <is>
          <t>SO-26122</t>
        </is>
      </c>
      <c r="D359" t="inlineStr">
        <is>
          <t>Istowe Coffee House</t>
        </is>
      </c>
      <c r="E359" t="inlineStr">
        <is>
          <t>Café</t>
        </is>
      </c>
      <c r="F359" t="inlineStr">
        <is>
          <t>North</t>
        </is>
      </c>
      <c r="G359" t="inlineStr">
        <is>
          <t>Priya N.</t>
        </is>
      </c>
      <c r="H359" t="inlineStr">
        <is>
          <t>Barista milk 1L x12</t>
        </is>
      </c>
      <c r="I359" t="inlineStr">
        <is>
          <t>Dairy &amp; eggs</t>
        </is>
      </c>
      <c r="J359" t="n">
        <v>9</v>
      </c>
      <c r="K359" s="26" t="n">
        <v>26.4</v>
      </c>
      <c r="L359" s="26">
        <f>J359*K359</f>
        <v>237.6</v>
      </c>
      <c r="M359" s="26" t="n">
        <v>20.63</v>
      </c>
      <c r="N359" s="26">
        <f>J359*M359</f>
        <v>185.67</v>
      </c>
      <c r="O359" s="26">
        <f>L359-N359</f>
        <v>51.93</v>
      </c>
      <c r="P359">
        <f>IF(AND(OR(Dashboard!$C$5="All",F359=Dashboard!$C$5),OR(Dashboard!$G$5="All",I359=Dashboard!$G$5),OR(Dashboard!$K$5="All",G359=Dashboard!$K$5)),1,0)</f>
        <v>1</v>
      </c>
      <c r="Q359">
        <f>IF(P359=1,IF(COUNTIFS($C$2:C359,C359,$P$2:P359,1)=1,1,0),0)</f>
        <v>0</v>
      </c>
    </row>
    <row r="360">
      <c r="A360" s="24" t="n">
        <v>45926</v>
      </c>
      <c r="B360" s="25" t="n">
        <v>45901</v>
      </c>
      <c r="C360" t="inlineStr">
        <is>
          <t>SO-26088</t>
        </is>
      </c>
      <c r="D360" t="inlineStr">
        <is>
          <t>Wollomby Bistro</t>
        </is>
      </c>
      <c r="E360" t="inlineStr">
        <is>
          <t>Restaurant</t>
        </is>
      </c>
      <c r="F360" t="inlineStr">
        <is>
          <t>Regional</t>
        </is>
      </c>
      <c r="G360" t="inlineStr">
        <is>
          <t>Sam O.</t>
        </is>
      </c>
      <c r="H360" t="inlineStr">
        <is>
          <t>Bagels x36</t>
        </is>
      </c>
      <c r="I360" t="inlineStr">
        <is>
          <t>Bakery</t>
        </is>
      </c>
      <c r="J360" t="n">
        <v>13</v>
      </c>
      <c r="K360" s="26" t="n">
        <v>38.5</v>
      </c>
      <c r="L360" s="26">
        <f>J360*K360</f>
        <v>500.5</v>
      </c>
      <c r="M360" s="26" t="n">
        <v>22.93</v>
      </c>
      <c r="N360" s="26">
        <f>J360*M360</f>
        <v>298.09</v>
      </c>
      <c r="O360" s="26">
        <f>L360-N360</f>
        <v>202.41</v>
      </c>
      <c r="P360">
        <f>IF(AND(OR(Dashboard!$C$5="All",F360=Dashboard!$C$5),OR(Dashboard!$G$5="All",I360=Dashboard!$G$5),OR(Dashboard!$K$5="All",G360=Dashboard!$K$5)),1,0)</f>
        <v>1</v>
      </c>
      <c r="Q360">
        <f>IF(P360=1,IF(COUNTIFS($C$2:C360,C360,$P$2:P360,1)=1,1,0),0)</f>
        <v>1</v>
      </c>
    </row>
    <row r="361">
      <c r="A361" s="24" t="n">
        <v>45926</v>
      </c>
      <c r="B361" s="25" t="n">
        <v>45901</v>
      </c>
      <c r="C361" t="inlineStr">
        <is>
          <t>SO-26088</t>
        </is>
      </c>
      <c r="D361" t="inlineStr">
        <is>
          <t>Wollomby Bistro</t>
        </is>
      </c>
      <c r="E361" t="inlineStr">
        <is>
          <t>Restaurant</t>
        </is>
      </c>
      <c r="F361" t="inlineStr">
        <is>
          <t>Regional</t>
        </is>
      </c>
      <c r="G361" t="inlineStr">
        <is>
          <t>Sam O.</t>
        </is>
      </c>
      <c r="H361" t="inlineStr">
        <is>
          <t>Orange juice 2L x6</t>
        </is>
      </c>
      <c r="I361" t="inlineStr">
        <is>
          <t>Beverages</t>
        </is>
      </c>
      <c r="J361" t="n">
        <v>14</v>
      </c>
      <c r="K361" s="26" t="n">
        <v>27</v>
      </c>
      <c r="L361" s="26">
        <f>J361*K361</f>
        <v>378</v>
      </c>
      <c r="M361" s="26" t="n">
        <v>17.49</v>
      </c>
      <c r="N361" s="26">
        <f>J361*M361</f>
        <v>244.86</v>
      </c>
      <c r="O361" s="26">
        <f>L361-N361</f>
        <v>133.14</v>
      </c>
      <c r="P361">
        <f>IF(AND(OR(Dashboard!$C$5="All",F361=Dashboard!$C$5),OR(Dashboard!$G$5="All",I361=Dashboard!$G$5),OR(Dashboard!$K$5="All",G361=Dashboard!$K$5)),1,0)</f>
        <v>1</v>
      </c>
      <c r="Q361">
        <f>IF(P361=1,IF(COUNTIFS($C$2:C361,C361,$P$2:P361,1)=1,1,0),0)</f>
        <v>0</v>
      </c>
    </row>
    <row r="362">
      <c r="A362" s="24" t="n">
        <v>45926</v>
      </c>
      <c r="B362" s="25" t="n">
        <v>45901</v>
      </c>
      <c r="C362" t="inlineStr">
        <is>
          <t>SO-26088</t>
        </is>
      </c>
      <c r="D362" t="inlineStr">
        <is>
          <t>Wollomby Bistro</t>
        </is>
      </c>
      <c r="E362" t="inlineStr">
        <is>
          <t>Restaurant</t>
        </is>
      </c>
      <c r="F362" t="inlineStr">
        <is>
          <t>Regional</t>
        </is>
      </c>
      <c r="G362" t="inlineStr">
        <is>
          <t>Sam O.</t>
        </is>
      </c>
      <c r="H362" t="inlineStr">
        <is>
          <t>Barista milk 1L x12</t>
        </is>
      </c>
      <c r="I362" t="inlineStr">
        <is>
          <t>Dairy &amp; eggs</t>
        </is>
      </c>
      <c r="J362" t="n">
        <v>9</v>
      </c>
      <c r="K362" s="26" t="n">
        <v>26.4</v>
      </c>
      <c r="L362" s="26">
        <f>J362*K362</f>
        <v>237.6</v>
      </c>
      <c r="M362" s="26" t="n">
        <v>20.68</v>
      </c>
      <c r="N362" s="26">
        <f>J362*M362</f>
        <v>186.12</v>
      </c>
      <c r="O362" s="26">
        <f>L362-N362</f>
        <v>51.48</v>
      </c>
      <c r="P362">
        <f>IF(AND(OR(Dashboard!$C$5="All",F362=Dashboard!$C$5),OR(Dashboard!$G$5="All",I362=Dashboard!$G$5),OR(Dashboard!$K$5="All",G362=Dashboard!$K$5)),1,0)</f>
        <v>1</v>
      </c>
      <c r="Q362">
        <f>IF(P362=1,IF(COUNTIFS($C$2:C362,C362,$P$2:P362,1)=1,1,0),0)</f>
        <v>0</v>
      </c>
    </row>
    <row r="363">
      <c r="A363" s="24" t="n">
        <v>45926</v>
      </c>
      <c r="B363" s="25" t="n">
        <v>45901</v>
      </c>
      <c r="C363" t="inlineStr">
        <is>
          <t>SO-26103</t>
        </is>
      </c>
      <c r="D363" t="inlineStr">
        <is>
          <t>Marrowfield Coffee House</t>
        </is>
      </c>
      <c r="E363" t="inlineStr">
        <is>
          <t>Café</t>
        </is>
      </c>
      <c r="F363" t="inlineStr">
        <is>
          <t>Regional</t>
        </is>
      </c>
      <c r="G363" t="inlineStr">
        <is>
          <t>Sam O.</t>
        </is>
      </c>
      <c r="H363" t="inlineStr">
        <is>
          <t>Barista milk 1L x12</t>
        </is>
      </c>
      <c r="I363" t="inlineStr">
        <is>
          <t>Dairy &amp; eggs</t>
        </is>
      </c>
      <c r="J363" t="n">
        <v>4</v>
      </c>
      <c r="K363" s="26" t="n">
        <v>26.4</v>
      </c>
      <c r="L363" s="26">
        <f>J363*K363</f>
        <v>105.6</v>
      </c>
      <c r="M363" s="26" t="n">
        <v>20.81</v>
      </c>
      <c r="N363" s="26">
        <f>J363*M363</f>
        <v>83.24</v>
      </c>
      <c r="O363" s="26">
        <f>L363-N363</f>
        <v>22.36</v>
      </c>
      <c r="P363">
        <f>IF(AND(OR(Dashboard!$C$5="All",F363=Dashboard!$C$5),OR(Dashboard!$G$5="All",I363=Dashboard!$G$5),OR(Dashboard!$K$5="All",G363=Dashboard!$K$5)),1,0)</f>
        <v>1</v>
      </c>
      <c r="Q363">
        <f>IF(P363=1,IF(COUNTIFS($C$2:C363,C363,$P$2:P363,1)=1,1,0),0)</f>
        <v>1</v>
      </c>
    </row>
    <row r="364">
      <c r="A364" s="24" t="n">
        <v>45926</v>
      </c>
      <c r="B364" s="25" t="n">
        <v>45901</v>
      </c>
      <c r="C364" t="inlineStr">
        <is>
          <t>SO-26103</t>
        </is>
      </c>
      <c r="D364" t="inlineStr">
        <is>
          <t>Marrowfield Coffee House</t>
        </is>
      </c>
      <c r="E364" t="inlineStr">
        <is>
          <t>Café</t>
        </is>
      </c>
      <c r="F364" t="inlineStr">
        <is>
          <t>Regional</t>
        </is>
      </c>
      <c r="G364" t="inlineStr">
        <is>
          <t>Sam O.</t>
        </is>
      </c>
      <c r="H364" t="inlineStr">
        <is>
          <t>Plain flour 12.5kg</t>
        </is>
      </c>
      <c r="I364" t="inlineStr">
        <is>
          <t>Dry goods</t>
        </is>
      </c>
      <c r="J364" t="n">
        <v>11</v>
      </c>
      <c r="K364" s="26" t="n">
        <v>24.6</v>
      </c>
      <c r="L364" s="26">
        <f>J364*K364</f>
        <v>270.6</v>
      </c>
      <c r="M364" s="26" t="n">
        <v>16.69</v>
      </c>
      <c r="N364" s="26">
        <f>J364*M364</f>
        <v>183.59</v>
      </c>
      <c r="O364" s="26">
        <f>L364-N364</f>
        <v>87.01</v>
      </c>
      <c r="P364">
        <f>IF(AND(OR(Dashboard!$C$5="All",F364=Dashboard!$C$5),OR(Dashboard!$G$5="All",I364=Dashboard!$G$5),OR(Dashboard!$K$5="All",G364=Dashboard!$K$5)),1,0)</f>
        <v>1</v>
      </c>
      <c r="Q364">
        <f>IF(P364=1,IF(COUNTIFS($C$2:C364,C364,$P$2:P364,1)=1,1,0),0)</f>
        <v>0</v>
      </c>
    </row>
    <row r="365">
      <c r="A365" s="24" t="n">
        <v>45926</v>
      </c>
      <c r="B365" s="25" t="n">
        <v>45901</v>
      </c>
      <c r="C365" t="inlineStr">
        <is>
          <t>SO-26103</t>
        </is>
      </c>
      <c r="D365" t="inlineStr">
        <is>
          <t>Marrowfield Coffee House</t>
        </is>
      </c>
      <c r="E365" t="inlineStr">
        <is>
          <t>Café</t>
        </is>
      </c>
      <c r="F365" t="inlineStr">
        <is>
          <t>Regional</t>
        </is>
      </c>
      <c r="G365" t="inlineStr">
        <is>
          <t>Sam O.</t>
        </is>
      </c>
      <c r="H365" t="inlineStr">
        <is>
          <t>Sourdough loaf x10</t>
        </is>
      </c>
      <c r="I365" t="inlineStr">
        <is>
          <t>Bakery</t>
        </is>
      </c>
      <c r="J365" t="n">
        <v>10</v>
      </c>
      <c r="K365" s="26" t="n">
        <v>52</v>
      </c>
      <c r="L365" s="26">
        <f>J365*K365</f>
        <v>520</v>
      </c>
      <c r="M365" s="26" t="n">
        <v>29.37</v>
      </c>
      <c r="N365" s="26">
        <f>J365*M365</f>
        <v>293.7</v>
      </c>
      <c r="O365" s="26">
        <f>L365-N365</f>
        <v>226.3</v>
      </c>
      <c r="P365">
        <f>IF(AND(OR(Dashboard!$C$5="All",F365=Dashboard!$C$5),OR(Dashboard!$G$5="All",I365=Dashboard!$G$5),OR(Dashboard!$K$5="All",G365=Dashboard!$K$5)),1,0)</f>
        <v>1</v>
      </c>
      <c r="Q365">
        <f>IF(P365=1,IF(COUNTIFS($C$2:C365,C365,$P$2:P365,1)=1,1,0),0)</f>
        <v>0</v>
      </c>
    </row>
    <row r="366">
      <c r="A366" s="24" t="n">
        <v>45926</v>
      </c>
      <c r="B366" s="25" t="n">
        <v>45901</v>
      </c>
      <c r="C366" t="inlineStr">
        <is>
          <t>SO-26103</t>
        </is>
      </c>
      <c r="D366" t="inlineStr">
        <is>
          <t>Marrowfield Coffee House</t>
        </is>
      </c>
      <c r="E366" t="inlineStr">
        <is>
          <t>Café</t>
        </is>
      </c>
      <c r="F366" t="inlineStr">
        <is>
          <t>Regional</t>
        </is>
      </c>
      <c r="G366" t="inlineStr">
        <is>
          <t>Sam O.</t>
        </is>
      </c>
      <c r="H366" t="inlineStr">
        <is>
          <t>Chai concentrate 1L x6</t>
        </is>
      </c>
      <c r="I366" t="inlineStr">
        <is>
          <t>Beverages</t>
        </is>
      </c>
      <c r="J366" t="n">
        <v>3</v>
      </c>
      <c r="K366" s="26" t="n">
        <v>42</v>
      </c>
      <c r="L366" s="26">
        <f>J366*K366</f>
        <v>126</v>
      </c>
      <c r="M366" s="26" t="n">
        <v>26.53</v>
      </c>
      <c r="N366" s="26">
        <f>J366*M366</f>
        <v>79.59</v>
      </c>
      <c r="O366" s="26">
        <f>L366-N366</f>
        <v>46.41</v>
      </c>
      <c r="P366">
        <f>IF(AND(OR(Dashboard!$C$5="All",F366=Dashboard!$C$5),OR(Dashboard!$G$5="All",I366=Dashboard!$G$5),OR(Dashboard!$K$5="All",G366=Dashboard!$K$5)),1,0)</f>
        <v>1</v>
      </c>
      <c r="Q366">
        <f>IF(P366=1,IF(COUNTIFS($C$2:C366,C366,$P$2:P366,1)=1,1,0),0)</f>
        <v>0</v>
      </c>
    </row>
    <row r="367">
      <c r="A367" s="24" t="n">
        <v>45926</v>
      </c>
      <c r="B367" s="25" t="n">
        <v>45901</v>
      </c>
      <c r="C367" t="inlineStr">
        <is>
          <t>SO-26123</t>
        </is>
      </c>
      <c r="D367" t="inlineStr">
        <is>
          <t>Fallowden Coffee House</t>
        </is>
      </c>
      <c r="E367" t="inlineStr">
        <is>
          <t>Café</t>
        </is>
      </c>
      <c r="F367" t="inlineStr">
        <is>
          <t>South</t>
        </is>
      </c>
      <c r="G367" t="inlineStr">
        <is>
          <t>Tom W.</t>
        </is>
      </c>
      <c r="H367" t="inlineStr">
        <is>
          <t>Gelato 5L</t>
        </is>
      </c>
      <c r="I367" t="inlineStr">
        <is>
          <t>Frozen</t>
        </is>
      </c>
      <c r="J367" t="n">
        <v>8</v>
      </c>
      <c r="K367" s="26" t="n">
        <v>46.5</v>
      </c>
      <c r="L367" s="26">
        <f>J367*K367</f>
        <v>372</v>
      </c>
      <c r="M367" s="26" t="n">
        <v>34.34</v>
      </c>
      <c r="N367" s="26">
        <f>J367*M367</f>
        <v>274.72</v>
      </c>
      <c r="O367" s="26">
        <f>L367-N367</f>
        <v>97.28</v>
      </c>
      <c r="P367">
        <f>IF(AND(OR(Dashboard!$C$5="All",F367=Dashboard!$C$5),OR(Dashboard!$G$5="All",I367=Dashboard!$G$5),OR(Dashboard!$K$5="All",G367=Dashboard!$K$5)),1,0)</f>
        <v>1</v>
      </c>
      <c r="Q367">
        <f>IF(P367=1,IF(COUNTIFS($C$2:C367,C367,$P$2:P367,1)=1,1,0),0)</f>
        <v>1</v>
      </c>
    </row>
    <row r="368">
      <c r="A368" s="24" t="n">
        <v>45926</v>
      </c>
      <c r="B368" s="25" t="n">
        <v>45901</v>
      </c>
      <c r="C368" t="inlineStr">
        <is>
          <t>SO-26123</t>
        </is>
      </c>
      <c r="D368" t="inlineStr">
        <is>
          <t>Fallowden Coffee House</t>
        </is>
      </c>
      <c r="E368" t="inlineStr">
        <is>
          <t>Café</t>
        </is>
      </c>
      <c r="F368" t="inlineStr">
        <is>
          <t>South</t>
        </is>
      </c>
      <c r="G368" t="inlineStr">
        <is>
          <t>Tom W.</t>
        </is>
      </c>
      <c r="H368" t="inlineStr">
        <is>
          <t>Brioche buns x24</t>
        </is>
      </c>
      <c r="I368" t="inlineStr">
        <is>
          <t>Bakery</t>
        </is>
      </c>
      <c r="J368" t="n">
        <v>10</v>
      </c>
      <c r="K368" s="26" t="n">
        <v>26.4</v>
      </c>
      <c r="L368" s="26">
        <f>J368*K368</f>
        <v>264</v>
      </c>
      <c r="M368" s="26" t="n">
        <v>14.86</v>
      </c>
      <c r="N368" s="26">
        <f>J368*M368</f>
        <v>148.6</v>
      </c>
      <c r="O368" s="26">
        <f>L368-N368</f>
        <v>115.4</v>
      </c>
      <c r="P368">
        <f>IF(AND(OR(Dashboard!$C$5="All",F368=Dashboard!$C$5),OR(Dashboard!$G$5="All",I368=Dashboard!$G$5),OR(Dashboard!$K$5="All",G368=Dashboard!$K$5)),1,0)</f>
        <v>1</v>
      </c>
      <c r="Q368">
        <f>IF(P368=1,IF(COUNTIFS($C$2:C368,C368,$P$2:P368,1)=1,1,0),0)</f>
        <v>0</v>
      </c>
    </row>
    <row r="369">
      <c r="A369" s="24" t="n">
        <v>45926</v>
      </c>
      <c r="B369" s="25" t="n">
        <v>45901</v>
      </c>
      <c r="C369" t="inlineStr">
        <is>
          <t>SO-26124</t>
        </is>
      </c>
      <c r="D369" t="inlineStr">
        <is>
          <t>Lumsey Kitchen</t>
        </is>
      </c>
      <c r="E369" t="inlineStr">
        <is>
          <t>Restaurant</t>
        </is>
      </c>
      <c r="F369" t="inlineStr">
        <is>
          <t>West</t>
        </is>
      </c>
      <c r="G369" t="inlineStr">
        <is>
          <t>Lena K.</t>
        </is>
      </c>
      <c r="H369" t="inlineStr">
        <is>
          <t>Cheddar block 2kg</t>
        </is>
      </c>
      <c r="I369" t="inlineStr">
        <is>
          <t>Dairy &amp; eggs</t>
        </is>
      </c>
      <c r="J369" t="n">
        <v>9</v>
      </c>
      <c r="K369" s="26" t="n">
        <v>31.5</v>
      </c>
      <c r="L369" s="26">
        <f>J369*K369</f>
        <v>283.5</v>
      </c>
      <c r="M369" s="26" t="n">
        <v>24.16</v>
      </c>
      <c r="N369" s="26">
        <f>J369*M369</f>
        <v>217.44</v>
      </c>
      <c r="O369" s="26">
        <f>L369-N369</f>
        <v>66.06</v>
      </c>
      <c r="P369">
        <f>IF(AND(OR(Dashboard!$C$5="All",F369=Dashboard!$C$5),OR(Dashboard!$G$5="All",I369=Dashboard!$G$5),OR(Dashboard!$K$5="All",G369=Dashboard!$K$5)),1,0)</f>
        <v>1</v>
      </c>
      <c r="Q369">
        <f>IF(P369=1,IF(COUNTIFS($C$2:C369,C369,$P$2:P369,1)=1,1,0),0)</f>
        <v>1</v>
      </c>
    </row>
    <row r="370">
      <c r="A370" s="24" t="n">
        <v>45926</v>
      </c>
      <c r="B370" s="25" t="n">
        <v>45901</v>
      </c>
      <c r="C370" t="inlineStr">
        <is>
          <t>SO-26124</t>
        </is>
      </c>
      <c r="D370" t="inlineStr">
        <is>
          <t>Lumsey Kitchen</t>
        </is>
      </c>
      <c r="E370" t="inlineStr">
        <is>
          <t>Restaurant</t>
        </is>
      </c>
      <c r="F370" t="inlineStr">
        <is>
          <t>West</t>
        </is>
      </c>
      <c r="G370" t="inlineStr">
        <is>
          <t>Lena K.</t>
        </is>
      </c>
      <c r="H370" t="inlineStr">
        <is>
          <t>Orange juice 2L x6</t>
        </is>
      </c>
      <c r="I370" t="inlineStr">
        <is>
          <t>Beverages</t>
        </is>
      </c>
      <c r="J370" t="n">
        <v>12</v>
      </c>
      <c r="K370" s="26" t="n">
        <v>27</v>
      </c>
      <c r="L370" s="26">
        <f>J370*K370</f>
        <v>324</v>
      </c>
      <c r="M370" s="26" t="n">
        <v>16.14</v>
      </c>
      <c r="N370" s="26">
        <f>J370*M370</f>
        <v>193.68</v>
      </c>
      <c r="O370" s="26">
        <f>L370-N370</f>
        <v>130.32</v>
      </c>
      <c r="P370">
        <f>IF(AND(OR(Dashboard!$C$5="All",F370=Dashboard!$C$5),OR(Dashboard!$G$5="All",I370=Dashboard!$G$5),OR(Dashboard!$K$5="All",G370=Dashboard!$K$5)),1,0)</f>
        <v>1</v>
      </c>
      <c r="Q370">
        <f>IF(P370=1,IF(COUNTIFS($C$2:C370,C370,$P$2:P370,1)=1,1,0),0)</f>
        <v>0</v>
      </c>
    </row>
    <row r="371">
      <c r="A371" s="24" t="n">
        <v>45926</v>
      </c>
      <c r="B371" s="25" t="n">
        <v>45901</v>
      </c>
      <c r="C371" t="inlineStr">
        <is>
          <t>SO-26124</t>
        </is>
      </c>
      <c r="D371" t="inlineStr">
        <is>
          <t>Lumsey Kitchen</t>
        </is>
      </c>
      <c r="E371" t="inlineStr">
        <is>
          <t>Restaurant</t>
        </is>
      </c>
      <c r="F371" t="inlineStr">
        <is>
          <t>West</t>
        </is>
      </c>
      <c r="G371" t="inlineStr">
        <is>
          <t>Lena K.</t>
        </is>
      </c>
      <c r="H371" t="inlineStr">
        <is>
          <t>Chickpeas 2kg</t>
        </is>
      </c>
      <c r="I371" t="inlineStr">
        <is>
          <t>Dry goods</t>
        </is>
      </c>
      <c r="J371" t="n">
        <v>5</v>
      </c>
      <c r="K371" s="26" t="n">
        <v>9.199999999999999</v>
      </c>
      <c r="L371" s="26">
        <f>J371*K371</f>
        <v>46</v>
      </c>
      <c r="M371" s="26" t="n">
        <v>6.53</v>
      </c>
      <c r="N371" s="26">
        <f>J371*M371</f>
        <v>32.65</v>
      </c>
      <c r="O371" s="26">
        <f>L371-N371</f>
        <v>13.35</v>
      </c>
      <c r="P371">
        <f>IF(AND(OR(Dashboard!$C$5="All",F371=Dashboard!$C$5),OR(Dashboard!$G$5="All",I371=Dashboard!$G$5),OR(Dashboard!$K$5="All",G371=Dashboard!$K$5)),1,0)</f>
        <v>1</v>
      </c>
      <c r="Q371">
        <f>IF(P371=1,IF(COUNTIFS($C$2:C371,C371,$P$2:P371,1)=1,1,0),0)</f>
        <v>0</v>
      </c>
    </row>
    <row r="372">
      <c r="A372" s="24" t="n">
        <v>45926</v>
      </c>
      <c r="B372" s="25" t="n">
        <v>45901</v>
      </c>
      <c r="C372" t="inlineStr">
        <is>
          <t>SO-26124</t>
        </is>
      </c>
      <c r="D372" t="inlineStr">
        <is>
          <t>Lumsey Kitchen</t>
        </is>
      </c>
      <c r="E372" t="inlineStr">
        <is>
          <t>Restaurant</t>
        </is>
      </c>
      <c r="F372" t="inlineStr">
        <is>
          <t>West</t>
        </is>
      </c>
      <c r="G372" t="inlineStr">
        <is>
          <t>Lena K.</t>
        </is>
      </c>
      <c r="H372" t="inlineStr">
        <is>
          <t>Croissant dough x48</t>
        </is>
      </c>
      <c r="I372" t="inlineStr">
        <is>
          <t>Bakery</t>
        </is>
      </c>
      <c r="J372" t="n">
        <v>9</v>
      </c>
      <c r="K372" s="26" t="n">
        <v>67.2</v>
      </c>
      <c r="L372" s="26">
        <f>J372*K372</f>
        <v>604.8</v>
      </c>
      <c r="M372" s="26" t="n">
        <v>39.65</v>
      </c>
      <c r="N372" s="26">
        <f>J372*M372</f>
        <v>356.85</v>
      </c>
      <c r="O372" s="26">
        <f>L372-N372</f>
        <v>247.95</v>
      </c>
      <c r="P372">
        <f>IF(AND(OR(Dashboard!$C$5="All",F372=Dashboard!$C$5),OR(Dashboard!$G$5="All",I372=Dashboard!$G$5),OR(Dashboard!$K$5="All",G372=Dashboard!$K$5)),1,0)</f>
        <v>1</v>
      </c>
      <c r="Q372">
        <f>IF(P372=1,IF(COUNTIFS($C$2:C372,C372,$P$2:P372,1)=1,1,0),0)</f>
        <v>0</v>
      </c>
    </row>
    <row r="373">
      <c r="A373" s="24" t="n">
        <v>45927</v>
      </c>
      <c r="B373" s="25" t="n">
        <v>45901</v>
      </c>
      <c r="C373" t="inlineStr">
        <is>
          <t>SO-26095</t>
        </is>
      </c>
      <c r="D373" t="inlineStr">
        <is>
          <t>Umberlee Café</t>
        </is>
      </c>
      <c r="E373" t="inlineStr">
        <is>
          <t>Café</t>
        </is>
      </c>
      <c r="F373" t="inlineStr">
        <is>
          <t>East</t>
        </is>
      </c>
      <c r="G373" t="inlineStr">
        <is>
          <t>Priya N.</t>
        </is>
      </c>
      <c r="H373" t="inlineStr">
        <is>
          <t>Loose-leaf tea 500g</t>
        </is>
      </c>
      <c r="I373" t="inlineStr">
        <is>
          <t>Beverages</t>
        </is>
      </c>
      <c r="J373" t="n">
        <v>3</v>
      </c>
      <c r="K373" s="26" t="n">
        <v>18.9</v>
      </c>
      <c r="L373" s="26">
        <f>J373*K373</f>
        <v>56.7</v>
      </c>
      <c r="M373" s="26" t="n">
        <v>11.94</v>
      </c>
      <c r="N373" s="26">
        <f>J373*M373</f>
        <v>35.82</v>
      </c>
      <c r="O373" s="26">
        <f>L373-N373</f>
        <v>20.88</v>
      </c>
      <c r="P373">
        <f>IF(AND(OR(Dashboard!$C$5="All",F373=Dashboard!$C$5),OR(Dashboard!$G$5="All",I373=Dashboard!$G$5),OR(Dashboard!$K$5="All",G373=Dashboard!$K$5)),1,0)</f>
        <v>1</v>
      </c>
      <c r="Q373">
        <f>IF(P373=1,IF(COUNTIFS($C$2:C373,C373,$P$2:P373,1)=1,1,0),0)</f>
        <v>1</v>
      </c>
    </row>
    <row r="374">
      <c r="A374" s="24" t="n">
        <v>45927</v>
      </c>
      <c r="B374" s="25" t="n">
        <v>45901</v>
      </c>
      <c r="C374" t="inlineStr">
        <is>
          <t>SO-26095</t>
        </is>
      </c>
      <c r="D374" t="inlineStr">
        <is>
          <t>Umberlee Café</t>
        </is>
      </c>
      <c r="E374" t="inlineStr">
        <is>
          <t>Café</t>
        </is>
      </c>
      <c r="F374" t="inlineStr">
        <is>
          <t>East</t>
        </is>
      </c>
      <c r="G374" t="inlineStr">
        <is>
          <t>Priya N.</t>
        </is>
      </c>
      <c r="H374" t="inlineStr">
        <is>
          <t>Bagels x36</t>
        </is>
      </c>
      <c r="I374" t="inlineStr">
        <is>
          <t>Bakery</t>
        </is>
      </c>
      <c r="J374" t="n">
        <v>14</v>
      </c>
      <c r="K374" s="26" t="n">
        <v>38.5</v>
      </c>
      <c r="L374" s="26">
        <f>J374*K374</f>
        <v>539</v>
      </c>
      <c r="M374" s="26" t="n">
        <v>23.25</v>
      </c>
      <c r="N374" s="26">
        <f>J374*M374</f>
        <v>325.5</v>
      </c>
      <c r="O374" s="26">
        <f>L374-N374</f>
        <v>213.5</v>
      </c>
      <c r="P374">
        <f>IF(AND(OR(Dashboard!$C$5="All",F374=Dashboard!$C$5),OR(Dashboard!$G$5="All",I374=Dashboard!$G$5),OR(Dashboard!$K$5="All",G374=Dashboard!$K$5)),1,0)</f>
        <v>1</v>
      </c>
      <c r="Q374">
        <f>IF(P374=1,IF(COUNTIFS($C$2:C374,C374,$P$2:P374,1)=1,1,0),0)</f>
        <v>0</v>
      </c>
    </row>
    <row r="375">
      <c r="A375" s="24" t="n">
        <v>45927</v>
      </c>
      <c r="B375" s="25" t="n">
        <v>45901</v>
      </c>
      <c r="C375" t="inlineStr">
        <is>
          <t>SO-26111</t>
        </is>
      </c>
      <c r="D375" t="inlineStr">
        <is>
          <t>Gorrowin Dining Room</t>
        </is>
      </c>
      <c r="E375" t="inlineStr">
        <is>
          <t>Restaurant</t>
        </is>
      </c>
      <c r="F375" t="inlineStr">
        <is>
          <t>West</t>
        </is>
      </c>
      <c r="G375" t="inlineStr">
        <is>
          <t>Lena K.</t>
        </is>
      </c>
      <c r="H375" t="inlineStr">
        <is>
          <t>Bagels x36</t>
        </is>
      </c>
      <c r="I375" t="inlineStr">
        <is>
          <t>Bakery</t>
        </is>
      </c>
      <c r="J375" t="n">
        <v>14</v>
      </c>
      <c r="K375" s="26" t="n">
        <v>38.5</v>
      </c>
      <c r="L375" s="26">
        <f>J375*K375</f>
        <v>539</v>
      </c>
      <c r="M375" s="26" t="n">
        <v>23.42</v>
      </c>
      <c r="N375" s="26">
        <f>J375*M375</f>
        <v>327.88</v>
      </c>
      <c r="O375" s="26">
        <f>L375-N375</f>
        <v>211.12</v>
      </c>
      <c r="P375">
        <f>IF(AND(OR(Dashboard!$C$5="All",F375=Dashboard!$C$5),OR(Dashboard!$G$5="All",I375=Dashboard!$G$5),OR(Dashboard!$K$5="All",G375=Dashboard!$K$5)),1,0)</f>
        <v>1</v>
      </c>
      <c r="Q375">
        <f>IF(P375=1,IF(COUNTIFS($C$2:C375,C375,$P$2:P375,1)=1,1,0),0)</f>
        <v>1</v>
      </c>
    </row>
    <row r="376">
      <c r="A376" s="24" t="n">
        <v>45927</v>
      </c>
      <c r="B376" s="25" t="n">
        <v>45901</v>
      </c>
      <c r="C376" t="inlineStr">
        <is>
          <t>SO-26111</t>
        </is>
      </c>
      <c r="D376" t="inlineStr">
        <is>
          <t>Gorrowin Dining Room</t>
        </is>
      </c>
      <c r="E376" t="inlineStr">
        <is>
          <t>Restaurant</t>
        </is>
      </c>
      <c r="F376" t="inlineStr">
        <is>
          <t>West</t>
        </is>
      </c>
      <c r="G376" t="inlineStr">
        <is>
          <t>Lena K.</t>
        </is>
      </c>
      <c r="H376" t="inlineStr">
        <is>
          <t>Chips 2.5kg x4</t>
        </is>
      </c>
      <c r="I376" t="inlineStr">
        <is>
          <t>Frozen</t>
        </is>
      </c>
      <c r="J376" t="n">
        <v>8</v>
      </c>
      <c r="K376" s="26" t="n">
        <v>29.6</v>
      </c>
      <c r="L376" s="26">
        <f>J376*K376</f>
        <v>236.8</v>
      </c>
      <c r="M376" s="26" t="n">
        <v>20.57</v>
      </c>
      <c r="N376" s="26">
        <f>J376*M376</f>
        <v>164.56</v>
      </c>
      <c r="O376" s="26">
        <f>L376-N376</f>
        <v>72.24</v>
      </c>
      <c r="P376">
        <f>IF(AND(OR(Dashboard!$C$5="All",F376=Dashboard!$C$5),OR(Dashboard!$G$5="All",I376=Dashboard!$G$5),OR(Dashboard!$K$5="All",G376=Dashboard!$K$5)),1,0)</f>
        <v>1</v>
      </c>
      <c r="Q376">
        <f>IF(P376=1,IF(COUNTIFS($C$2:C376,C376,$P$2:P376,1)=1,1,0),0)</f>
        <v>0</v>
      </c>
    </row>
    <row r="377">
      <c r="A377" s="24" t="n">
        <v>45927</v>
      </c>
      <c r="B377" s="25" t="n">
        <v>45901</v>
      </c>
      <c r="C377" t="inlineStr">
        <is>
          <t>SO-26116</t>
        </is>
      </c>
      <c r="D377" t="inlineStr">
        <is>
          <t>Ashgrin Bistro</t>
        </is>
      </c>
      <c r="E377" t="inlineStr">
        <is>
          <t>Restaurant</t>
        </is>
      </c>
      <c r="F377" t="inlineStr">
        <is>
          <t>West</t>
        </is>
      </c>
      <c r="G377" t="inlineStr">
        <is>
          <t>Lena K.</t>
        </is>
      </c>
      <c r="H377" t="inlineStr">
        <is>
          <t>Chai concentrate 1L x6</t>
        </is>
      </c>
      <c r="I377" t="inlineStr">
        <is>
          <t>Beverages</t>
        </is>
      </c>
      <c r="J377" t="n">
        <v>4</v>
      </c>
      <c r="K377" s="26" t="n">
        <v>42</v>
      </c>
      <c r="L377" s="26">
        <f>J377*K377</f>
        <v>168</v>
      </c>
      <c r="M377" s="26" t="n">
        <v>25.56</v>
      </c>
      <c r="N377" s="26">
        <f>J377*M377</f>
        <v>102.24</v>
      </c>
      <c r="O377" s="26">
        <f>L377-N377</f>
        <v>65.76</v>
      </c>
      <c r="P377">
        <f>IF(AND(OR(Dashboard!$C$5="All",F377=Dashboard!$C$5),OR(Dashboard!$G$5="All",I377=Dashboard!$G$5),OR(Dashboard!$K$5="All",G377=Dashboard!$K$5)),1,0)</f>
        <v>1</v>
      </c>
      <c r="Q377">
        <f>IF(P377=1,IF(COUNTIFS($C$2:C377,C377,$P$2:P377,1)=1,1,0),0)</f>
        <v>1</v>
      </c>
    </row>
    <row r="378">
      <c r="A378" s="24" t="n">
        <v>45927</v>
      </c>
      <c r="B378" s="25" t="n">
        <v>45901</v>
      </c>
      <c r="C378" t="inlineStr">
        <is>
          <t>SO-26116</t>
        </is>
      </c>
      <c r="D378" t="inlineStr">
        <is>
          <t>Ashgrin Bistro</t>
        </is>
      </c>
      <c r="E378" t="inlineStr">
        <is>
          <t>Restaurant</t>
        </is>
      </c>
      <c r="F378" t="inlineStr">
        <is>
          <t>West</t>
        </is>
      </c>
      <c r="G378" t="inlineStr">
        <is>
          <t>Lena K.</t>
        </is>
      </c>
      <c r="H378" t="inlineStr">
        <is>
          <t>Free-range eggs 15dz</t>
        </is>
      </c>
      <c r="I378" t="inlineStr">
        <is>
          <t>Dairy &amp; eggs</t>
        </is>
      </c>
      <c r="J378" t="n">
        <v>3</v>
      </c>
      <c r="K378" s="26" t="n">
        <v>84</v>
      </c>
      <c r="L378" s="26">
        <f>J378*K378</f>
        <v>252</v>
      </c>
      <c r="M378" s="26" t="n">
        <v>65.04000000000001</v>
      </c>
      <c r="N378" s="26">
        <f>J378*M378</f>
        <v>195.12</v>
      </c>
      <c r="O378" s="26">
        <f>L378-N378</f>
        <v>56.88</v>
      </c>
      <c r="P378">
        <f>IF(AND(OR(Dashboard!$C$5="All",F378=Dashboard!$C$5),OR(Dashboard!$G$5="All",I378=Dashboard!$G$5),OR(Dashboard!$K$5="All",G378=Dashboard!$K$5)),1,0)</f>
        <v>1</v>
      </c>
      <c r="Q378">
        <f>IF(P378=1,IF(COUNTIFS($C$2:C378,C378,$P$2:P378,1)=1,1,0),0)</f>
        <v>0</v>
      </c>
    </row>
    <row r="379">
      <c r="A379" s="24" t="n">
        <v>45927</v>
      </c>
      <c r="B379" s="25" t="n">
        <v>45901</v>
      </c>
      <c r="C379" t="inlineStr">
        <is>
          <t>SO-26116</t>
        </is>
      </c>
      <c r="D379" t="inlineStr">
        <is>
          <t>Ashgrin Bistro</t>
        </is>
      </c>
      <c r="E379" t="inlineStr">
        <is>
          <t>Restaurant</t>
        </is>
      </c>
      <c r="F379" t="inlineStr">
        <is>
          <t>West</t>
        </is>
      </c>
      <c r="G379" t="inlineStr">
        <is>
          <t>Lena K.</t>
        </is>
      </c>
      <c r="H379" t="inlineStr">
        <is>
          <t>Olive oil 4L</t>
        </is>
      </c>
      <c r="I379" t="inlineStr">
        <is>
          <t>Dry goods</t>
        </is>
      </c>
      <c r="J379" t="n">
        <v>3</v>
      </c>
      <c r="K379" s="26" t="n">
        <v>38.9</v>
      </c>
      <c r="L379" s="26">
        <f>J379*K379</f>
        <v>116.7</v>
      </c>
      <c r="M379" s="26" t="n">
        <v>27.38</v>
      </c>
      <c r="N379" s="26">
        <f>J379*M379</f>
        <v>82.14</v>
      </c>
      <c r="O379" s="26">
        <f>L379-N379</f>
        <v>34.56</v>
      </c>
      <c r="P379">
        <f>IF(AND(OR(Dashboard!$C$5="All",F379=Dashboard!$C$5),OR(Dashboard!$G$5="All",I379=Dashboard!$G$5),OR(Dashboard!$K$5="All",G379=Dashboard!$K$5)),1,0)</f>
        <v>1</v>
      </c>
      <c r="Q379">
        <f>IF(P379=1,IF(COUNTIFS($C$2:C379,C379,$P$2:P379,1)=1,1,0),0)</f>
        <v>0</v>
      </c>
    </row>
    <row r="380">
      <c r="A380" s="24" t="n">
        <v>45927</v>
      </c>
      <c r="B380" s="25" t="n">
        <v>45901</v>
      </c>
      <c r="C380" t="inlineStr">
        <is>
          <t>SO-26116</t>
        </is>
      </c>
      <c r="D380" t="inlineStr">
        <is>
          <t>Ashgrin Bistro</t>
        </is>
      </c>
      <c r="E380" t="inlineStr">
        <is>
          <t>Restaurant</t>
        </is>
      </c>
      <c r="F380" t="inlineStr">
        <is>
          <t>West</t>
        </is>
      </c>
      <c r="G380" t="inlineStr">
        <is>
          <t>Lena K.</t>
        </is>
      </c>
      <c r="H380" t="inlineStr">
        <is>
          <t>Brioche buns x24</t>
        </is>
      </c>
      <c r="I380" t="inlineStr">
        <is>
          <t>Bakery</t>
        </is>
      </c>
      <c r="J380" t="n">
        <v>7</v>
      </c>
      <c r="K380" s="26" t="n">
        <v>26.4</v>
      </c>
      <c r="L380" s="26">
        <f>J380*K380</f>
        <v>184.8</v>
      </c>
      <c r="M380" s="26" t="n">
        <v>15.01</v>
      </c>
      <c r="N380" s="26">
        <f>J380*M380</f>
        <v>105.07</v>
      </c>
      <c r="O380" s="26">
        <f>L380-N380</f>
        <v>79.73</v>
      </c>
      <c r="P380">
        <f>IF(AND(OR(Dashboard!$C$5="All",F380=Dashboard!$C$5),OR(Dashboard!$G$5="All",I380=Dashboard!$G$5),OR(Dashboard!$K$5="All",G380=Dashboard!$K$5)),1,0)</f>
        <v>1</v>
      </c>
      <c r="Q380">
        <f>IF(P380=1,IF(COUNTIFS($C$2:C380,C380,$P$2:P380,1)=1,1,0),0)</f>
        <v>0</v>
      </c>
    </row>
    <row r="381">
      <c r="A381" s="24" t="n">
        <v>45927</v>
      </c>
      <c r="B381" s="25" t="n">
        <v>45901</v>
      </c>
      <c r="C381" t="inlineStr">
        <is>
          <t>SO-26121</t>
        </is>
      </c>
      <c r="D381" t="inlineStr">
        <is>
          <t>Grisdale Catering</t>
        </is>
      </c>
      <c r="E381" t="inlineStr">
        <is>
          <t>Caterer</t>
        </is>
      </c>
      <c r="F381" t="inlineStr">
        <is>
          <t>East</t>
        </is>
      </c>
      <c r="G381" t="inlineStr">
        <is>
          <t>Priya N.</t>
        </is>
      </c>
      <c r="H381" t="inlineStr">
        <is>
          <t>Sparkling water 24pk</t>
        </is>
      </c>
      <c r="I381" t="inlineStr">
        <is>
          <t>Beverages</t>
        </is>
      </c>
      <c r="J381" t="n">
        <v>14</v>
      </c>
      <c r="K381" s="26" t="n">
        <v>21.6</v>
      </c>
      <c r="L381" s="26">
        <f>J381*K381</f>
        <v>302.4</v>
      </c>
      <c r="M381" s="26" t="n">
        <v>13.94</v>
      </c>
      <c r="N381" s="26">
        <f>J381*M381</f>
        <v>195.16</v>
      </c>
      <c r="O381" s="26">
        <f>L381-N381</f>
        <v>107.24</v>
      </c>
      <c r="P381">
        <f>IF(AND(OR(Dashboard!$C$5="All",F381=Dashboard!$C$5),OR(Dashboard!$G$5="All",I381=Dashboard!$G$5),OR(Dashboard!$K$5="All",G381=Dashboard!$K$5)),1,0)</f>
        <v>1</v>
      </c>
      <c r="Q381">
        <f>IF(P381=1,IF(COUNTIFS($C$2:C381,C381,$P$2:P381,1)=1,1,0),0)</f>
        <v>1</v>
      </c>
    </row>
    <row r="382">
      <c r="A382" s="24" t="n">
        <v>45927</v>
      </c>
      <c r="B382" s="25" t="n">
        <v>45901</v>
      </c>
      <c r="C382" t="inlineStr">
        <is>
          <t>SO-26121</t>
        </is>
      </c>
      <c r="D382" t="inlineStr">
        <is>
          <t>Grisdale Catering</t>
        </is>
      </c>
      <c r="E382" t="inlineStr">
        <is>
          <t>Caterer</t>
        </is>
      </c>
      <c r="F382" t="inlineStr">
        <is>
          <t>East</t>
        </is>
      </c>
      <c r="G382" t="inlineStr">
        <is>
          <t>Priya N.</t>
        </is>
      </c>
      <c r="H382" t="inlineStr">
        <is>
          <t>Gelato 5L</t>
        </is>
      </c>
      <c r="I382" t="inlineStr">
        <is>
          <t>Frozen</t>
        </is>
      </c>
      <c r="J382" t="n">
        <v>10</v>
      </c>
      <c r="K382" s="26" t="n">
        <v>46.5</v>
      </c>
      <c r="L382" s="26">
        <f>J382*K382</f>
        <v>465</v>
      </c>
      <c r="M382" s="26" t="n">
        <v>32.63</v>
      </c>
      <c r="N382" s="26">
        <f>J382*M382</f>
        <v>326.3</v>
      </c>
      <c r="O382" s="26">
        <f>L382-N382</f>
        <v>138.7</v>
      </c>
      <c r="P382">
        <f>IF(AND(OR(Dashboard!$C$5="All",F382=Dashboard!$C$5),OR(Dashboard!$G$5="All",I382=Dashboard!$G$5),OR(Dashboard!$K$5="All",G382=Dashboard!$K$5)),1,0)</f>
        <v>1</v>
      </c>
      <c r="Q382">
        <f>IF(P382=1,IF(COUNTIFS($C$2:C382,C382,$P$2:P382,1)=1,1,0),0)</f>
        <v>0</v>
      </c>
    </row>
    <row r="383">
      <c r="A383" s="24" t="n">
        <v>45927</v>
      </c>
      <c r="B383" s="25" t="n">
        <v>45901</v>
      </c>
      <c r="C383" t="inlineStr">
        <is>
          <t>SO-26121</t>
        </is>
      </c>
      <c r="D383" t="inlineStr">
        <is>
          <t>Grisdale Catering</t>
        </is>
      </c>
      <c r="E383" t="inlineStr">
        <is>
          <t>Caterer</t>
        </is>
      </c>
      <c r="F383" t="inlineStr">
        <is>
          <t>East</t>
        </is>
      </c>
      <c r="G383" t="inlineStr">
        <is>
          <t>Priya N.</t>
        </is>
      </c>
      <c r="H383" t="inlineStr">
        <is>
          <t>Cheddar block 2kg</t>
        </is>
      </c>
      <c r="I383" t="inlineStr">
        <is>
          <t>Dairy &amp; eggs</t>
        </is>
      </c>
      <c r="J383" t="n">
        <v>9</v>
      </c>
      <c r="K383" s="26" t="n">
        <v>31.5</v>
      </c>
      <c r="L383" s="26">
        <f>J383*K383</f>
        <v>283.5</v>
      </c>
      <c r="M383" s="26" t="n">
        <v>24.55</v>
      </c>
      <c r="N383" s="26">
        <f>J383*M383</f>
        <v>220.95</v>
      </c>
      <c r="O383" s="26">
        <f>L383-N383</f>
        <v>62.55</v>
      </c>
      <c r="P383">
        <f>IF(AND(OR(Dashboard!$C$5="All",F383=Dashboard!$C$5),OR(Dashboard!$G$5="All",I383=Dashboard!$G$5),OR(Dashboard!$K$5="All",G383=Dashboard!$K$5)),1,0)</f>
        <v>1</v>
      </c>
      <c r="Q383">
        <f>IF(P383=1,IF(COUNTIFS($C$2:C383,C383,$P$2:P383,1)=1,1,0),0)</f>
        <v>0</v>
      </c>
    </row>
    <row r="384">
      <c r="A384" s="24" t="n">
        <v>45927</v>
      </c>
      <c r="B384" s="25" t="n">
        <v>45901</v>
      </c>
      <c r="C384" t="inlineStr">
        <is>
          <t>SO-26121</t>
        </is>
      </c>
      <c r="D384" t="inlineStr">
        <is>
          <t>Grisdale Catering</t>
        </is>
      </c>
      <c r="E384" t="inlineStr">
        <is>
          <t>Caterer</t>
        </is>
      </c>
      <c r="F384" t="inlineStr">
        <is>
          <t>East</t>
        </is>
      </c>
      <c r="G384" t="inlineStr">
        <is>
          <t>Priya N.</t>
        </is>
      </c>
      <c r="H384" t="inlineStr">
        <is>
          <t>Olive oil 4L</t>
        </is>
      </c>
      <c r="I384" t="inlineStr">
        <is>
          <t>Dry goods</t>
        </is>
      </c>
      <c r="J384" t="n">
        <v>12</v>
      </c>
      <c r="K384" s="26" t="n">
        <v>38.9</v>
      </c>
      <c r="L384" s="26">
        <f>J384*K384</f>
        <v>466.8</v>
      </c>
      <c r="M384" s="26" t="n">
        <v>25.73</v>
      </c>
      <c r="N384" s="26">
        <f>J384*M384</f>
        <v>308.76</v>
      </c>
      <c r="O384" s="26">
        <f>L384-N384</f>
        <v>158.04</v>
      </c>
      <c r="P384">
        <f>IF(AND(OR(Dashboard!$C$5="All",F384=Dashboard!$C$5),OR(Dashboard!$G$5="All",I384=Dashboard!$G$5),OR(Dashboard!$K$5="All",G384=Dashboard!$K$5)),1,0)</f>
        <v>1</v>
      </c>
      <c r="Q384">
        <f>IF(P384=1,IF(COUNTIFS($C$2:C384,C384,$P$2:P384,1)=1,1,0),0)</f>
        <v>0</v>
      </c>
    </row>
    <row r="385">
      <c r="A385" s="24" t="n">
        <v>45928</v>
      </c>
      <c r="B385" s="25" t="n">
        <v>45901</v>
      </c>
      <c r="C385" t="inlineStr">
        <is>
          <t>SO-26130</t>
        </is>
      </c>
      <c r="D385" t="inlineStr">
        <is>
          <t>Fallowden Coffee House</t>
        </is>
      </c>
      <c r="E385" t="inlineStr">
        <is>
          <t>Café</t>
        </is>
      </c>
      <c r="F385" t="inlineStr">
        <is>
          <t>South</t>
        </is>
      </c>
      <c r="G385" t="inlineStr">
        <is>
          <t>Tom W.</t>
        </is>
      </c>
      <c r="H385" t="inlineStr">
        <is>
          <t>Barista milk 1L x12</t>
        </is>
      </c>
      <c r="I385" t="inlineStr">
        <is>
          <t>Dairy &amp; eggs</t>
        </is>
      </c>
      <c r="J385" t="n">
        <v>13</v>
      </c>
      <c r="K385" s="26" t="n">
        <v>26.4</v>
      </c>
      <c r="L385" s="26">
        <f>J385*K385</f>
        <v>343.2</v>
      </c>
      <c r="M385" s="26" t="n">
        <v>19.98</v>
      </c>
      <c r="N385" s="26">
        <f>J385*M385</f>
        <v>259.74</v>
      </c>
      <c r="O385" s="26">
        <f>L385-N385</f>
        <v>83.46</v>
      </c>
      <c r="P385">
        <f>IF(AND(OR(Dashboard!$C$5="All",F385=Dashboard!$C$5),OR(Dashboard!$G$5="All",I385=Dashboard!$G$5),OR(Dashboard!$K$5="All",G385=Dashboard!$K$5)),1,0)</f>
        <v>1</v>
      </c>
      <c r="Q385">
        <f>IF(P385=1,IF(COUNTIFS($C$2:C385,C385,$P$2:P385,1)=1,1,0),0)</f>
        <v>1</v>
      </c>
    </row>
    <row r="386">
      <c r="A386" s="24" t="n">
        <v>45928</v>
      </c>
      <c r="B386" s="25" t="n">
        <v>45901</v>
      </c>
      <c r="C386" t="inlineStr">
        <is>
          <t>SO-26130</t>
        </is>
      </c>
      <c r="D386" t="inlineStr">
        <is>
          <t>Fallowden Coffee House</t>
        </is>
      </c>
      <c r="E386" t="inlineStr">
        <is>
          <t>Café</t>
        </is>
      </c>
      <c r="F386" t="inlineStr">
        <is>
          <t>South</t>
        </is>
      </c>
      <c r="G386" t="inlineStr">
        <is>
          <t>Tom W.</t>
        </is>
      </c>
      <c r="H386" t="inlineStr">
        <is>
          <t>Coffee beans 1kg</t>
        </is>
      </c>
      <c r="I386" t="inlineStr">
        <is>
          <t>Beverages</t>
        </is>
      </c>
      <c r="J386" t="n">
        <v>9</v>
      </c>
      <c r="K386" s="26" t="n">
        <v>31.5</v>
      </c>
      <c r="L386" s="26">
        <f>J386*K386</f>
        <v>283.5</v>
      </c>
      <c r="M386" s="26" t="n">
        <v>20.23</v>
      </c>
      <c r="N386" s="26">
        <f>J386*M386</f>
        <v>182.07</v>
      </c>
      <c r="O386" s="26">
        <f>L386-N386</f>
        <v>101.43</v>
      </c>
      <c r="P386">
        <f>IF(AND(OR(Dashboard!$C$5="All",F386=Dashboard!$C$5),OR(Dashboard!$G$5="All",I386=Dashboard!$G$5),OR(Dashboard!$K$5="All",G386=Dashboard!$K$5)),1,0)</f>
        <v>1</v>
      </c>
      <c r="Q386">
        <f>IF(P386=1,IF(COUNTIFS($C$2:C386,C386,$P$2:P386,1)=1,1,0),0)</f>
        <v>0</v>
      </c>
    </row>
    <row r="387">
      <c r="A387" s="24" t="n">
        <v>45928</v>
      </c>
      <c r="B387" s="25" t="n">
        <v>45901</v>
      </c>
      <c r="C387" t="inlineStr">
        <is>
          <t>SO-26130</t>
        </is>
      </c>
      <c r="D387" t="inlineStr">
        <is>
          <t>Fallowden Coffee House</t>
        </is>
      </c>
      <c r="E387" t="inlineStr">
        <is>
          <t>Café</t>
        </is>
      </c>
      <c r="F387" t="inlineStr">
        <is>
          <t>South</t>
        </is>
      </c>
      <c r="G387" t="inlineStr">
        <is>
          <t>Tom W.</t>
        </is>
      </c>
      <c r="H387" t="inlineStr">
        <is>
          <t>Canned tomatoes 2.5kg</t>
        </is>
      </c>
      <c r="I387" t="inlineStr">
        <is>
          <t>Dry goods</t>
        </is>
      </c>
      <c r="J387" t="n">
        <v>10</v>
      </c>
      <c r="K387" s="26" t="n">
        <v>7.95</v>
      </c>
      <c r="L387" s="26">
        <f>J387*K387</f>
        <v>79.5</v>
      </c>
      <c r="M387" s="26" t="n">
        <v>5.32</v>
      </c>
      <c r="N387" s="26">
        <f>J387*M387</f>
        <v>53.2</v>
      </c>
      <c r="O387" s="26">
        <f>L387-N387</f>
        <v>26.3</v>
      </c>
      <c r="P387">
        <f>IF(AND(OR(Dashboard!$C$5="All",F387=Dashboard!$C$5),OR(Dashboard!$G$5="All",I387=Dashboard!$G$5),OR(Dashboard!$K$5="All",G387=Dashboard!$K$5)),1,0)</f>
        <v>1</v>
      </c>
      <c r="Q387">
        <f>IF(P387=1,IF(COUNTIFS($C$2:C387,C387,$P$2:P387,1)=1,1,0),0)</f>
        <v>0</v>
      </c>
    </row>
    <row r="388">
      <c r="A388" s="24" t="n">
        <v>45928</v>
      </c>
      <c r="B388" s="25" t="n">
        <v>45901</v>
      </c>
      <c r="C388" t="inlineStr">
        <is>
          <t>SO-26130</t>
        </is>
      </c>
      <c r="D388" t="inlineStr">
        <is>
          <t>Fallowden Coffee House</t>
        </is>
      </c>
      <c r="E388" t="inlineStr">
        <is>
          <t>Café</t>
        </is>
      </c>
      <c r="F388" t="inlineStr">
        <is>
          <t>South</t>
        </is>
      </c>
      <c r="G388" t="inlineStr">
        <is>
          <t>Tom W.</t>
        </is>
      </c>
      <c r="H388" t="inlineStr">
        <is>
          <t>Sourdough loaf x10</t>
        </is>
      </c>
      <c r="I388" t="inlineStr">
        <is>
          <t>Bakery</t>
        </is>
      </c>
      <c r="J388" t="n">
        <v>11</v>
      </c>
      <c r="K388" s="26" t="n">
        <v>52</v>
      </c>
      <c r="L388" s="26">
        <f>J388*K388</f>
        <v>572</v>
      </c>
      <c r="M388" s="26" t="n">
        <v>31.08</v>
      </c>
      <c r="N388" s="26">
        <f>J388*M388</f>
        <v>341.88</v>
      </c>
      <c r="O388" s="26">
        <f>L388-N388</f>
        <v>230.12</v>
      </c>
      <c r="P388">
        <f>IF(AND(OR(Dashboard!$C$5="All",F388=Dashboard!$C$5),OR(Dashboard!$G$5="All",I388=Dashboard!$G$5),OR(Dashboard!$K$5="All",G388=Dashboard!$K$5)),1,0)</f>
        <v>1</v>
      </c>
      <c r="Q388">
        <f>IF(P388=1,IF(COUNTIFS($C$2:C388,C388,$P$2:P388,1)=1,1,0),0)</f>
        <v>0</v>
      </c>
    </row>
    <row r="389">
      <c r="A389" s="24" t="n">
        <v>45932</v>
      </c>
      <c r="B389" s="25" t="n">
        <v>45931</v>
      </c>
      <c r="C389" t="inlineStr">
        <is>
          <t>SO-26179</t>
        </is>
      </c>
      <c r="D389" t="inlineStr">
        <is>
          <t>Ebberly Café</t>
        </is>
      </c>
      <c r="E389" t="inlineStr">
        <is>
          <t>Café</t>
        </is>
      </c>
      <c r="F389" t="inlineStr">
        <is>
          <t>North</t>
        </is>
      </c>
      <c r="G389" t="inlineStr">
        <is>
          <t>Priya N.</t>
        </is>
      </c>
      <c r="H389" t="inlineStr">
        <is>
          <t>Bagels x36</t>
        </is>
      </c>
      <c r="I389" t="inlineStr">
        <is>
          <t>Bakery</t>
        </is>
      </c>
      <c r="J389" t="n">
        <v>11</v>
      </c>
      <c r="K389" s="26" t="n">
        <v>38.5</v>
      </c>
      <c r="L389" s="26">
        <f>J389*K389</f>
        <v>423.5</v>
      </c>
      <c r="M389" s="26" t="n">
        <v>21.75</v>
      </c>
      <c r="N389" s="26">
        <f>J389*M389</f>
        <v>239.25</v>
      </c>
      <c r="O389" s="26">
        <f>L389-N389</f>
        <v>184.25</v>
      </c>
      <c r="P389">
        <f>IF(AND(OR(Dashboard!$C$5="All",F389=Dashboard!$C$5),OR(Dashboard!$G$5="All",I389=Dashboard!$G$5),OR(Dashboard!$K$5="All",G389=Dashboard!$K$5)),1,0)</f>
        <v>1</v>
      </c>
      <c r="Q389">
        <f>IF(P389=1,IF(COUNTIFS($C$2:C389,C389,$P$2:P389,1)=1,1,0),0)</f>
        <v>1</v>
      </c>
    </row>
    <row r="390">
      <c r="A390" s="24" t="n">
        <v>45932</v>
      </c>
      <c r="B390" s="25" t="n">
        <v>45931</v>
      </c>
      <c r="C390" t="inlineStr">
        <is>
          <t>SO-26179</t>
        </is>
      </c>
      <c r="D390" t="inlineStr">
        <is>
          <t>Ebberly Café</t>
        </is>
      </c>
      <c r="E390" t="inlineStr">
        <is>
          <t>Café</t>
        </is>
      </c>
      <c r="F390" t="inlineStr">
        <is>
          <t>North</t>
        </is>
      </c>
      <c r="G390" t="inlineStr">
        <is>
          <t>Priya N.</t>
        </is>
      </c>
      <c r="H390" t="inlineStr">
        <is>
          <t>Frozen berries 2kg</t>
        </is>
      </c>
      <c r="I390" t="inlineStr">
        <is>
          <t>Frozen</t>
        </is>
      </c>
      <c r="J390" t="n">
        <v>9</v>
      </c>
      <c r="K390" s="26" t="n">
        <v>19.8</v>
      </c>
      <c r="L390" s="26">
        <f>J390*K390</f>
        <v>178.2</v>
      </c>
      <c r="M390" s="26" t="n">
        <v>14.73</v>
      </c>
      <c r="N390" s="26">
        <f>J390*M390</f>
        <v>132.57</v>
      </c>
      <c r="O390" s="26">
        <f>L390-N390</f>
        <v>45.63</v>
      </c>
      <c r="P390">
        <f>IF(AND(OR(Dashboard!$C$5="All",F390=Dashboard!$C$5),OR(Dashboard!$G$5="All",I390=Dashboard!$G$5),OR(Dashboard!$K$5="All",G390=Dashboard!$K$5)),1,0)</f>
        <v>1</v>
      </c>
      <c r="Q390">
        <f>IF(P390=1,IF(COUNTIFS($C$2:C390,C390,$P$2:P390,1)=1,1,0),0)</f>
        <v>0</v>
      </c>
    </row>
    <row r="391">
      <c r="A391" s="24" t="n">
        <v>45935</v>
      </c>
      <c r="B391" s="25" t="n">
        <v>45931</v>
      </c>
      <c r="C391" t="inlineStr">
        <is>
          <t>SO-26142</t>
        </is>
      </c>
      <c r="D391" t="inlineStr">
        <is>
          <t>Quellow Kitchen</t>
        </is>
      </c>
      <c r="E391" t="inlineStr">
        <is>
          <t>Restaurant</t>
        </is>
      </c>
      <c r="F391" t="inlineStr">
        <is>
          <t>West</t>
        </is>
      </c>
      <c r="G391" t="inlineStr">
        <is>
          <t>Lena K.</t>
        </is>
      </c>
      <c r="H391" t="inlineStr">
        <is>
          <t>Gelato 5L</t>
        </is>
      </c>
      <c r="I391" t="inlineStr">
        <is>
          <t>Frozen</t>
        </is>
      </c>
      <c r="J391" t="n">
        <v>6</v>
      </c>
      <c r="K391" s="26" t="n">
        <v>46.5</v>
      </c>
      <c r="L391" s="26">
        <f>J391*K391</f>
        <v>279</v>
      </c>
      <c r="M391" s="26" t="n">
        <v>35.78</v>
      </c>
      <c r="N391" s="26">
        <f>J391*M391</f>
        <v>214.68</v>
      </c>
      <c r="O391" s="26">
        <f>L391-N391</f>
        <v>64.32</v>
      </c>
      <c r="P391">
        <f>IF(AND(OR(Dashboard!$C$5="All",F391=Dashboard!$C$5),OR(Dashboard!$G$5="All",I391=Dashboard!$G$5),OR(Dashboard!$K$5="All",G391=Dashboard!$K$5)),1,0)</f>
        <v>1</v>
      </c>
      <c r="Q391">
        <f>IF(P391=1,IF(COUNTIFS($C$2:C391,C391,$P$2:P391,1)=1,1,0),0)</f>
        <v>1</v>
      </c>
    </row>
    <row r="392">
      <c r="A392" s="24" t="n">
        <v>45935</v>
      </c>
      <c r="B392" s="25" t="n">
        <v>45931</v>
      </c>
      <c r="C392" t="inlineStr">
        <is>
          <t>SO-26142</t>
        </is>
      </c>
      <c r="D392" t="inlineStr">
        <is>
          <t>Quellow Kitchen</t>
        </is>
      </c>
      <c r="E392" t="inlineStr">
        <is>
          <t>Restaurant</t>
        </is>
      </c>
      <c r="F392" t="inlineStr">
        <is>
          <t>West</t>
        </is>
      </c>
      <c r="G392" t="inlineStr">
        <is>
          <t>Lena K.</t>
        </is>
      </c>
      <c r="H392" t="inlineStr">
        <is>
          <t>Canned tomatoes 2.5kg</t>
        </is>
      </c>
      <c r="I392" t="inlineStr">
        <is>
          <t>Dry goods</t>
        </is>
      </c>
      <c r="J392" t="n">
        <v>5</v>
      </c>
      <c r="K392" s="26" t="n">
        <v>7.95</v>
      </c>
      <c r="L392" s="26">
        <f>J392*K392</f>
        <v>39.75</v>
      </c>
      <c r="M392" s="26" t="n">
        <v>5.38</v>
      </c>
      <c r="N392" s="26">
        <f>J392*M392</f>
        <v>26.9</v>
      </c>
      <c r="O392" s="26">
        <f>L392-N392</f>
        <v>12.85</v>
      </c>
      <c r="P392">
        <f>IF(AND(OR(Dashboard!$C$5="All",F392=Dashboard!$C$5),OR(Dashboard!$G$5="All",I392=Dashboard!$G$5),OR(Dashboard!$K$5="All",G392=Dashboard!$K$5)),1,0)</f>
        <v>1</v>
      </c>
      <c r="Q392">
        <f>IF(P392=1,IF(COUNTIFS($C$2:C392,C392,$P$2:P392,1)=1,1,0),0)</f>
        <v>0</v>
      </c>
    </row>
    <row r="393">
      <c r="A393" s="24" t="n">
        <v>45935</v>
      </c>
      <c r="B393" s="25" t="n">
        <v>45931</v>
      </c>
      <c r="C393" t="inlineStr">
        <is>
          <t>SO-26142</t>
        </is>
      </c>
      <c r="D393" t="inlineStr">
        <is>
          <t>Quellow Kitchen</t>
        </is>
      </c>
      <c r="E393" t="inlineStr">
        <is>
          <t>Restaurant</t>
        </is>
      </c>
      <c r="F393" t="inlineStr">
        <is>
          <t>West</t>
        </is>
      </c>
      <c r="G393" t="inlineStr">
        <is>
          <t>Lena K.</t>
        </is>
      </c>
      <c r="H393" t="inlineStr">
        <is>
          <t>Unsalted butter 5kg</t>
        </is>
      </c>
      <c r="I393" t="inlineStr">
        <is>
          <t>Dairy &amp; eggs</t>
        </is>
      </c>
      <c r="J393" t="n">
        <v>8</v>
      </c>
      <c r="K393" s="26" t="n">
        <v>58</v>
      </c>
      <c r="L393" s="26">
        <f>J393*K393</f>
        <v>464</v>
      </c>
      <c r="M393" s="26" t="n">
        <v>48.92</v>
      </c>
      <c r="N393" s="26">
        <f>J393*M393</f>
        <v>391.36</v>
      </c>
      <c r="O393" s="26">
        <f>L393-N393</f>
        <v>72.64</v>
      </c>
      <c r="P393">
        <f>IF(AND(OR(Dashboard!$C$5="All",F393=Dashboard!$C$5),OR(Dashboard!$G$5="All",I393=Dashboard!$G$5),OR(Dashboard!$K$5="All",G393=Dashboard!$K$5)),1,0)</f>
        <v>1</v>
      </c>
      <c r="Q393">
        <f>IF(P393=1,IF(COUNTIFS($C$2:C393,C393,$P$2:P393,1)=1,1,0),0)</f>
        <v>0</v>
      </c>
    </row>
    <row r="394">
      <c r="A394" s="24" t="n">
        <v>45935</v>
      </c>
      <c r="B394" s="25" t="n">
        <v>45931</v>
      </c>
      <c r="C394" t="inlineStr">
        <is>
          <t>SO-26142</t>
        </is>
      </c>
      <c r="D394" t="inlineStr">
        <is>
          <t>Quellow Kitchen</t>
        </is>
      </c>
      <c r="E394" t="inlineStr">
        <is>
          <t>Restaurant</t>
        </is>
      </c>
      <c r="F394" t="inlineStr">
        <is>
          <t>West</t>
        </is>
      </c>
      <c r="G394" t="inlineStr">
        <is>
          <t>Lena K.</t>
        </is>
      </c>
      <c r="H394" t="inlineStr">
        <is>
          <t>Bagels x36</t>
        </is>
      </c>
      <c r="I394" t="inlineStr">
        <is>
          <t>Bakery</t>
        </is>
      </c>
      <c r="J394" t="n">
        <v>4</v>
      </c>
      <c r="K394" s="26" t="n">
        <v>38.5</v>
      </c>
      <c r="L394" s="26">
        <f>J394*K394</f>
        <v>154</v>
      </c>
      <c r="M394" s="26" t="n">
        <v>22.07</v>
      </c>
      <c r="N394" s="26">
        <f>J394*M394</f>
        <v>88.28</v>
      </c>
      <c r="O394" s="26">
        <f>L394-N394</f>
        <v>65.72</v>
      </c>
      <c r="P394">
        <f>IF(AND(OR(Dashboard!$C$5="All",F394=Dashboard!$C$5),OR(Dashboard!$G$5="All",I394=Dashboard!$G$5),OR(Dashboard!$K$5="All",G394=Dashboard!$K$5)),1,0)</f>
        <v>1</v>
      </c>
      <c r="Q394">
        <f>IF(P394=1,IF(COUNTIFS($C$2:C394,C394,$P$2:P394,1)=1,1,0),0)</f>
        <v>0</v>
      </c>
    </row>
    <row r="395">
      <c r="A395" s="24" t="n">
        <v>45935</v>
      </c>
      <c r="B395" s="25" t="n">
        <v>45931</v>
      </c>
      <c r="C395" t="inlineStr">
        <is>
          <t>SO-26148</t>
        </is>
      </c>
      <c r="D395" t="inlineStr">
        <is>
          <t>Bellcourt Kitchen</t>
        </is>
      </c>
      <c r="E395" t="inlineStr">
        <is>
          <t>Restaurant</t>
        </is>
      </c>
      <c r="F395" t="inlineStr">
        <is>
          <t>East</t>
        </is>
      </c>
      <c r="G395" t="inlineStr">
        <is>
          <t>Priya N.</t>
        </is>
      </c>
      <c r="H395" t="inlineStr">
        <is>
          <t>Coffee beans 1kg</t>
        </is>
      </c>
      <c r="I395" t="inlineStr">
        <is>
          <t>Beverages</t>
        </is>
      </c>
      <c r="J395" t="n">
        <v>9</v>
      </c>
      <c r="K395" s="26" t="n">
        <v>31.5</v>
      </c>
      <c r="L395" s="26">
        <f>J395*K395</f>
        <v>283.5</v>
      </c>
      <c r="M395" s="26" t="n">
        <v>20.2</v>
      </c>
      <c r="N395" s="26">
        <f>J395*M395</f>
        <v>181.8</v>
      </c>
      <c r="O395" s="26">
        <f>L395-N395</f>
        <v>101.7</v>
      </c>
      <c r="P395">
        <f>IF(AND(OR(Dashboard!$C$5="All",F395=Dashboard!$C$5),OR(Dashboard!$G$5="All",I395=Dashboard!$G$5),OR(Dashboard!$K$5="All",G395=Dashboard!$K$5)),1,0)</f>
        <v>1</v>
      </c>
      <c r="Q395">
        <f>IF(P395=1,IF(COUNTIFS($C$2:C395,C395,$P$2:P395,1)=1,1,0),0)</f>
        <v>1</v>
      </c>
    </row>
    <row r="396">
      <c r="A396" s="24" t="n">
        <v>45935</v>
      </c>
      <c r="B396" s="25" t="n">
        <v>45931</v>
      </c>
      <c r="C396" t="inlineStr">
        <is>
          <t>SO-26148</t>
        </is>
      </c>
      <c r="D396" t="inlineStr">
        <is>
          <t>Bellcourt Kitchen</t>
        </is>
      </c>
      <c r="E396" t="inlineStr">
        <is>
          <t>Restaurant</t>
        </is>
      </c>
      <c r="F396" t="inlineStr">
        <is>
          <t>East</t>
        </is>
      </c>
      <c r="G396" t="inlineStr">
        <is>
          <t>Priya N.</t>
        </is>
      </c>
      <c r="H396" t="inlineStr">
        <is>
          <t>Unsalted butter 5kg</t>
        </is>
      </c>
      <c r="I396" t="inlineStr">
        <is>
          <t>Dairy &amp; eggs</t>
        </is>
      </c>
      <c r="J396" t="n">
        <v>6</v>
      </c>
      <c r="K396" s="26" t="n">
        <v>58</v>
      </c>
      <c r="L396" s="26">
        <f>J396*K396</f>
        <v>348</v>
      </c>
      <c r="M396" s="26" t="n">
        <v>45.86</v>
      </c>
      <c r="N396" s="26">
        <f>J396*M396</f>
        <v>275.16</v>
      </c>
      <c r="O396" s="26">
        <f>L396-N396</f>
        <v>72.84</v>
      </c>
      <c r="P396">
        <f>IF(AND(OR(Dashboard!$C$5="All",F396=Dashboard!$C$5),OR(Dashboard!$G$5="All",I396=Dashboard!$G$5),OR(Dashboard!$K$5="All",G396=Dashboard!$K$5)),1,0)</f>
        <v>1</v>
      </c>
      <c r="Q396">
        <f>IF(P396=1,IF(COUNTIFS($C$2:C396,C396,$P$2:P396,1)=1,1,0),0)</f>
        <v>0</v>
      </c>
    </row>
    <row r="397">
      <c r="A397" s="24" t="n">
        <v>45935</v>
      </c>
      <c r="B397" s="25" t="n">
        <v>45931</v>
      </c>
      <c r="C397" t="inlineStr">
        <is>
          <t>SO-26148</t>
        </is>
      </c>
      <c r="D397" t="inlineStr">
        <is>
          <t>Bellcourt Kitchen</t>
        </is>
      </c>
      <c r="E397" t="inlineStr">
        <is>
          <t>Restaurant</t>
        </is>
      </c>
      <c r="F397" t="inlineStr">
        <is>
          <t>East</t>
        </is>
      </c>
      <c r="G397" t="inlineStr">
        <is>
          <t>Priya N.</t>
        </is>
      </c>
      <c r="H397" t="inlineStr">
        <is>
          <t>Plain flour 12.5kg</t>
        </is>
      </c>
      <c r="I397" t="inlineStr">
        <is>
          <t>Dry goods</t>
        </is>
      </c>
      <c r="J397" t="n">
        <v>6</v>
      </c>
      <c r="K397" s="26" t="n">
        <v>24.6</v>
      </c>
      <c r="L397" s="26">
        <f>J397*K397</f>
        <v>147.6</v>
      </c>
      <c r="M397" s="26" t="n">
        <v>16.66</v>
      </c>
      <c r="N397" s="26">
        <f>J397*M397</f>
        <v>99.96</v>
      </c>
      <c r="O397" s="26">
        <f>L397-N397</f>
        <v>47.64</v>
      </c>
      <c r="P397">
        <f>IF(AND(OR(Dashboard!$C$5="All",F397=Dashboard!$C$5),OR(Dashboard!$G$5="All",I397=Dashboard!$G$5),OR(Dashboard!$K$5="All",G397=Dashboard!$K$5)),1,0)</f>
        <v>1</v>
      </c>
      <c r="Q397">
        <f>IF(P397=1,IF(COUNTIFS($C$2:C397,C397,$P$2:P397,1)=1,1,0),0)</f>
        <v>0</v>
      </c>
    </row>
    <row r="398">
      <c r="A398" s="24" t="n">
        <v>45935</v>
      </c>
      <c r="B398" s="25" t="n">
        <v>45931</v>
      </c>
      <c r="C398" t="inlineStr">
        <is>
          <t>SO-26148</t>
        </is>
      </c>
      <c r="D398" t="inlineStr">
        <is>
          <t>Bellcourt Kitchen</t>
        </is>
      </c>
      <c r="E398" t="inlineStr">
        <is>
          <t>Restaurant</t>
        </is>
      </c>
      <c r="F398" t="inlineStr">
        <is>
          <t>East</t>
        </is>
      </c>
      <c r="G398" t="inlineStr">
        <is>
          <t>Priya N.</t>
        </is>
      </c>
      <c r="H398" t="inlineStr">
        <is>
          <t>Bagels x36</t>
        </is>
      </c>
      <c r="I398" t="inlineStr">
        <is>
          <t>Bakery</t>
        </is>
      </c>
      <c r="J398" t="n">
        <v>9</v>
      </c>
      <c r="K398" s="26" t="n">
        <v>38.5</v>
      </c>
      <c r="L398" s="26">
        <f>J398*K398</f>
        <v>346.5</v>
      </c>
      <c r="M398" s="26" t="n">
        <v>23.32</v>
      </c>
      <c r="N398" s="26">
        <f>J398*M398</f>
        <v>209.88</v>
      </c>
      <c r="O398" s="26">
        <f>L398-N398</f>
        <v>136.62</v>
      </c>
      <c r="P398">
        <f>IF(AND(OR(Dashboard!$C$5="All",F398=Dashboard!$C$5),OR(Dashboard!$G$5="All",I398=Dashboard!$G$5),OR(Dashboard!$K$5="All",G398=Dashboard!$K$5)),1,0)</f>
        <v>1</v>
      </c>
      <c r="Q398">
        <f>IF(P398=1,IF(COUNTIFS($C$2:C398,C398,$P$2:P398,1)=1,1,0),0)</f>
        <v>0</v>
      </c>
    </row>
    <row r="399">
      <c r="A399" s="24" t="n">
        <v>45935</v>
      </c>
      <c r="B399" s="25" t="n">
        <v>45931</v>
      </c>
      <c r="C399" t="inlineStr">
        <is>
          <t>SO-26150</t>
        </is>
      </c>
      <c r="D399" t="inlineStr">
        <is>
          <t>Lumsey Kitchen</t>
        </is>
      </c>
      <c r="E399" t="inlineStr">
        <is>
          <t>Restaurant</t>
        </is>
      </c>
      <c r="F399" t="inlineStr">
        <is>
          <t>West</t>
        </is>
      </c>
      <c r="G399" t="inlineStr">
        <is>
          <t>Lena K.</t>
        </is>
      </c>
      <c r="H399" t="inlineStr">
        <is>
          <t>Chickpeas 2kg</t>
        </is>
      </c>
      <c r="I399" t="inlineStr">
        <is>
          <t>Dry goods</t>
        </is>
      </c>
      <c r="J399" t="n">
        <v>8</v>
      </c>
      <c r="K399" s="26" t="n">
        <v>9.199999999999999</v>
      </c>
      <c r="L399" s="26">
        <f>J399*K399</f>
        <v>73.6</v>
      </c>
      <c r="M399" s="26" t="n">
        <v>6.28</v>
      </c>
      <c r="N399" s="26">
        <f>J399*M399</f>
        <v>50.24</v>
      </c>
      <c r="O399" s="26">
        <f>L399-N399</f>
        <v>23.36</v>
      </c>
      <c r="P399">
        <f>IF(AND(OR(Dashboard!$C$5="All",F399=Dashboard!$C$5),OR(Dashboard!$G$5="All",I399=Dashboard!$G$5),OR(Dashboard!$K$5="All",G399=Dashboard!$K$5)),1,0)</f>
        <v>1</v>
      </c>
      <c r="Q399">
        <f>IF(P399=1,IF(COUNTIFS($C$2:C399,C399,$P$2:P399,1)=1,1,0),0)</f>
        <v>1</v>
      </c>
    </row>
    <row r="400">
      <c r="A400" s="24" t="n">
        <v>45935</v>
      </c>
      <c r="B400" s="25" t="n">
        <v>45931</v>
      </c>
      <c r="C400" t="inlineStr">
        <is>
          <t>SO-26150</t>
        </is>
      </c>
      <c r="D400" t="inlineStr">
        <is>
          <t>Lumsey Kitchen</t>
        </is>
      </c>
      <c r="E400" t="inlineStr">
        <is>
          <t>Restaurant</t>
        </is>
      </c>
      <c r="F400" t="inlineStr">
        <is>
          <t>West</t>
        </is>
      </c>
      <c r="G400" t="inlineStr">
        <is>
          <t>Lena K.</t>
        </is>
      </c>
      <c r="H400" t="inlineStr">
        <is>
          <t>Brioche buns x24</t>
        </is>
      </c>
      <c r="I400" t="inlineStr">
        <is>
          <t>Bakery</t>
        </is>
      </c>
      <c r="J400" t="n">
        <v>8</v>
      </c>
      <c r="K400" s="26" t="n">
        <v>26.4</v>
      </c>
      <c r="L400" s="26">
        <f>J400*K400</f>
        <v>211.2</v>
      </c>
      <c r="M400" s="26" t="n">
        <v>15.35</v>
      </c>
      <c r="N400" s="26">
        <f>J400*M400</f>
        <v>122.8</v>
      </c>
      <c r="O400" s="26">
        <f>L400-N400</f>
        <v>88.4</v>
      </c>
      <c r="P400">
        <f>IF(AND(OR(Dashboard!$C$5="All",F400=Dashboard!$C$5),OR(Dashboard!$G$5="All",I400=Dashboard!$G$5),OR(Dashboard!$K$5="All",G400=Dashboard!$K$5)),1,0)</f>
        <v>1</v>
      </c>
      <c r="Q400">
        <f>IF(P400=1,IF(COUNTIFS($C$2:C400,C400,$P$2:P400,1)=1,1,0),0)</f>
        <v>0</v>
      </c>
    </row>
    <row r="401">
      <c r="A401" s="24" t="n">
        <v>45935</v>
      </c>
      <c r="B401" s="25" t="n">
        <v>45931</v>
      </c>
      <c r="C401" t="inlineStr">
        <is>
          <t>SO-26150</t>
        </is>
      </c>
      <c r="D401" t="inlineStr">
        <is>
          <t>Lumsey Kitchen</t>
        </is>
      </c>
      <c r="E401" t="inlineStr">
        <is>
          <t>Restaurant</t>
        </is>
      </c>
      <c r="F401" t="inlineStr">
        <is>
          <t>West</t>
        </is>
      </c>
      <c r="G401" t="inlineStr">
        <is>
          <t>Lena K.</t>
        </is>
      </c>
      <c r="H401" t="inlineStr">
        <is>
          <t>Gelato 5L</t>
        </is>
      </c>
      <c r="I401" t="inlineStr">
        <is>
          <t>Frozen</t>
        </is>
      </c>
      <c r="J401" t="n">
        <v>9</v>
      </c>
      <c r="K401" s="26" t="n">
        <v>46.5</v>
      </c>
      <c r="L401" s="26">
        <f>J401*K401</f>
        <v>418.5</v>
      </c>
      <c r="M401" s="26" t="n">
        <v>36.79</v>
      </c>
      <c r="N401" s="26">
        <f>J401*M401</f>
        <v>331.11</v>
      </c>
      <c r="O401" s="26">
        <f>L401-N401</f>
        <v>87.39</v>
      </c>
      <c r="P401">
        <f>IF(AND(OR(Dashboard!$C$5="All",F401=Dashboard!$C$5),OR(Dashboard!$G$5="All",I401=Dashboard!$G$5),OR(Dashboard!$K$5="All",G401=Dashboard!$K$5)),1,0)</f>
        <v>1</v>
      </c>
      <c r="Q401">
        <f>IF(P401=1,IF(COUNTIFS($C$2:C401,C401,$P$2:P401,1)=1,1,0),0)</f>
        <v>0</v>
      </c>
    </row>
    <row r="402">
      <c r="A402" s="24" t="n">
        <v>45935</v>
      </c>
      <c r="B402" s="25" t="n">
        <v>45931</v>
      </c>
      <c r="C402" t="inlineStr">
        <is>
          <t>SO-26150</t>
        </is>
      </c>
      <c r="D402" t="inlineStr">
        <is>
          <t>Lumsey Kitchen</t>
        </is>
      </c>
      <c r="E402" t="inlineStr">
        <is>
          <t>Restaurant</t>
        </is>
      </c>
      <c r="F402" t="inlineStr">
        <is>
          <t>West</t>
        </is>
      </c>
      <c r="G402" t="inlineStr">
        <is>
          <t>Lena K.</t>
        </is>
      </c>
      <c r="H402" t="inlineStr">
        <is>
          <t>Loose-leaf tea 500g</t>
        </is>
      </c>
      <c r="I402" t="inlineStr">
        <is>
          <t>Beverages</t>
        </is>
      </c>
      <c r="J402" t="n">
        <v>7</v>
      </c>
      <c r="K402" s="26" t="n">
        <v>18.9</v>
      </c>
      <c r="L402" s="26">
        <f>J402*K402</f>
        <v>132.3</v>
      </c>
      <c r="M402" s="26" t="n">
        <v>12.24</v>
      </c>
      <c r="N402" s="26">
        <f>J402*M402</f>
        <v>85.68</v>
      </c>
      <c r="O402" s="26">
        <f>L402-N402</f>
        <v>46.62</v>
      </c>
      <c r="P402">
        <f>IF(AND(OR(Dashboard!$C$5="All",F402=Dashboard!$C$5),OR(Dashboard!$G$5="All",I402=Dashboard!$G$5),OR(Dashboard!$K$5="All",G402=Dashboard!$K$5)),1,0)</f>
        <v>1</v>
      </c>
      <c r="Q402">
        <f>IF(P402=1,IF(COUNTIFS($C$2:C402,C402,$P$2:P402,1)=1,1,0),0)</f>
        <v>0</v>
      </c>
    </row>
    <row r="403">
      <c r="A403" s="24" t="n">
        <v>45936</v>
      </c>
      <c r="B403" s="25" t="n">
        <v>45931</v>
      </c>
      <c r="C403" t="inlineStr">
        <is>
          <t>SO-26161</t>
        </is>
      </c>
      <c r="D403" t="inlineStr">
        <is>
          <t>Drewsome Kitchen</t>
        </is>
      </c>
      <c r="E403" t="inlineStr">
        <is>
          <t>Restaurant</t>
        </is>
      </c>
      <c r="F403" t="inlineStr">
        <is>
          <t>Regional</t>
        </is>
      </c>
      <c r="G403" t="inlineStr">
        <is>
          <t>Sam O.</t>
        </is>
      </c>
      <c r="H403" t="inlineStr">
        <is>
          <t>Sparkling water 24pk</t>
        </is>
      </c>
      <c r="I403" t="inlineStr">
        <is>
          <t>Beverages</t>
        </is>
      </c>
      <c r="J403" t="n">
        <v>11</v>
      </c>
      <c r="K403" s="26" t="n">
        <v>21.6</v>
      </c>
      <c r="L403" s="26">
        <f>J403*K403</f>
        <v>237.6</v>
      </c>
      <c r="M403" s="26" t="n">
        <v>13.82</v>
      </c>
      <c r="N403" s="26">
        <f>J403*M403</f>
        <v>152.02</v>
      </c>
      <c r="O403" s="26">
        <f>L403-N403</f>
        <v>85.58</v>
      </c>
      <c r="P403">
        <f>IF(AND(OR(Dashboard!$C$5="All",F403=Dashboard!$C$5),OR(Dashboard!$G$5="All",I403=Dashboard!$G$5),OR(Dashboard!$K$5="All",G403=Dashboard!$K$5)),1,0)</f>
        <v>1</v>
      </c>
      <c r="Q403">
        <f>IF(P403=1,IF(COUNTIFS($C$2:C403,C403,$P$2:P403,1)=1,1,0),0)</f>
        <v>1</v>
      </c>
    </row>
    <row r="404">
      <c r="A404" s="24" t="n">
        <v>45936</v>
      </c>
      <c r="B404" s="25" t="n">
        <v>45931</v>
      </c>
      <c r="C404" t="inlineStr">
        <is>
          <t>SO-26161</t>
        </is>
      </c>
      <c r="D404" t="inlineStr">
        <is>
          <t>Drewsome Kitchen</t>
        </is>
      </c>
      <c r="E404" t="inlineStr">
        <is>
          <t>Restaurant</t>
        </is>
      </c>
      <c r="F404" t="inlineStr">
        <is>
          <t>Regional</t>
        </is>
      </c>
      <c r="G404" t="inlineStr">
        <is>
          <t>Sam O.</t>
        </is>
      </c>
      <c r="H404" t="inlineStr">
        <is>
          <t>Full cream milk 2L x6</t>
        </is>
      </c>
      <c r="I404" t="inlineStr">
        <is>
          <t>Dairy &amp; eggs</t>
        </is>
      </c>
      <c r="J404" t="n">
        <v>11</v>
      </c>
      <c r="K404" s="26" t="n">
        <v>15.6</v>
      </c>
      <c r="L404" s="26">
        <f>J404*K404</f>
        <v>171.6</v>
      </c>
      <c r="M404" s="26" t="n">
        <v>12.69</v>
      </c>
      <c r="N404" s="26">
        <f>J404*M404</f>
        <v>139.59</v>
      </c>
      <c r="O404" s="26">
        <f>L404-N404</f>
        <v>32.01</v>
      </c>
      <c r="P404">
        <f>IF(AND(OR(Dashboard!$C$5="All",F404=Dashboard!$C$5),OR(Dashboard!$G$5="All",I404=Dashboard!$G$5),OR(Dashboard!$K$5="All",G404=Dashboard!$K$5)),1,0)</f>
        <v>1</v>
      </c>
      <c r="Q404">
        <f>IF(P404=1,IF(COUNTIFS($C$2:C404,C404,$P$2:P404,1)=1,1,0),0)</f>
        <v>0</v>
      </c>
    </row>
    <row r="405">
      <c r="A405" s="24" t="n">
        <v>45936</v>
      </c>
      <c r="B405" s="25" t="n">
        <v>45931</v>
      </c>
      <c r="C405" t="inlineStr">
        <is>
          <t>SO-26167</t>
        </is>
      </c>
      <c r="D405" t="inlineStr">
        <is>
          <t>Tamsel Coffee House</t>
        </is>
      </c>
      <c r="E405" t="inlineStr">
        <is>
          <t>Café</t>
        </is>
      </c>
      <c r="F405" t="inlineStr">
        <is>
          <t>East</t>
        </is>
      </c>
      <c r="G405" t="inlineStr">
        <is>
          <t>Priya N.</t>
        </is>
      </c>
      <c r="H405" t="inlineStr">
        <is>
          <t>Free-range eggs 15dz</t>
        </is>
      </c>
      <c r="I405" t="inlineStr">
        <is>
          <t>Dairy &amp; eggs</t>
        </is>
      </c>
      <c r="J405" t="n">
        <v>7</v>
      </c>
      <c r="K405" s="26" t="n">
        <v>84</v>
      </c>
      <c r="L405" s="26">
        <f>J405*K405</f>
        <v>588</v>
      </c>
      <c r="M405" s="26" t="n">
        <v>67.68000000000001</v>
      </c>
      <c r="N405" s="26">
        <f>J405*M405</f>
        <v>473.76</v>
      </c>
      <c r="O405" s="26">
        <f>L405-N405</f>
        <v>114.24</v>
      </c>
      <c r="P405">
        <f>IF(AND(OR(Dashboard!$C$5="All",F405=Dashboard!$C$5),OR(Dashboard!$G$5="All",I405=Dashboard!$G$5),OR(Dashboard!$K$5="All",G405=Dashboard!$K$5)),1,0)</f>
        <v>1</v>
      </c>
      <c r="Q405">
        <f>IF(P405=1,IF(COUNTIFS($C$2:C405,C405,$P$2:P405,1)=1,1,0),0)</f>
        <v>1</v>
      </c>
    </row>
    <row r="406">
      <c r="A406" s="24" t="n">
        <v>45936</v>
      </c>
      <c r="B406" s="25" t="n">
        <v>45931</v>
      </c>
      <c r="C406" t="inlineStr">
        <is>
          <t>SO-26167</t>
        </is>
      </c>
      <c r="D406" t="inlineStr">
        <is>
          <t>Tamsel Coffee House</t>
        </is>
      </c>
      <c r="E406" t="inlineStr">
        <is>
          <t>Café</t>
        </is>
      </c>
      <c r="F406" t="inlineStr">
        <is>
          <t>East</t>
        </is>
      </c>
      <c r="G406" t="inlineStr">
        <is>
          <t>Priya N.</t>
        </is>
      </c>
      <c r="H406" t="inlineStr">
        <is>
          <t>Orange juice 2L x6</t>
        </is>
      </c>
      <c r="I406" t="inlineStr">
        <is>
          <t>Beverages</t>
        </is>
      </c>
      <c r="J406" t="n">
        <v>2</v>
      </c>
      <c r="K406" s="26" t="n">
        <v>27</v>
      </c>
      <c r="L406" s="26">
        <f>J406*K406</f>
        <v>54</v>
      </c>
      <c r="M406" s="26" t="n">
        <v>16.92</v>
      </c>
      <c r="N406" s="26">
        <f>J406*M406</f>
        <v>33.84</v>
      </c>
      <c r="O406" s="26">
        <f>L406-N406</f>
        <v>20.16</v>
      </c>
      <c r="P406">
        <f>IF(AND(OR(Dashboard!$C$5="All",F406=Dashboard!$C$5),OR(Dashboard!$G$5="All",I406=Dashboard!$G$5),OR(Dashboard!$K$5="All",G406=Dashboard!$K$5)),1,0)</f>
        <v>1</v>
      </c>
      <c r="Q406">
        <f>IF(P406=1,IF(COUNTIFS($C$2:C406,C406,$P$2:P406,1)=1,1,0),0)</f>
        <v>0</v>
      </c>
    </row>
    <row r="407">
      <c r="A407" s="24" t="n">
        <v>45936</v>
      </c>
      <c r="B407" s="25" t="n">
        <v>45931</v>
      </c>
      <c r="C407" t="inlineStr">
        <is>
          <t>SO-26167</t>
        </is>
      </c>
      <c r="D407" t="inlineStr">
        <is>
          <t>Tamsel Coffee House</t>
        </is>
      </c>
      <c r="E407" t="inlineStr">
        <is>
          <t>Café</t>
        </is>
      </c>
      <c r="F407" t="inlineStr">
        <is>
          <t>East</t>
        </is>
      </c>
      <c r="G407" t="inlineStr">
        <is>
          <t>Priya N.</t>
        </is>
      </c>
      <c r="H407" t="inlineStr">
        <is>
          <t>Sourdough loaf x10</t>
        </is>
      </c>
      <c r="I407" t="inlineStr">
        <is>
          <t>Bakery</t>
        </is>
      </c>
      <c r="J407" t="n">
        <v>9</v>
      </c>
      <c r="K407" s="26" t="n">
        <v>52</v>
      </c>
      <c r="L407" s="26">
        <f>J407*K407</f>
        <v>468</v>
      </c>
      <c r="M407" s="26" t="n">
        <v>29.01</v>
      </c>
      <c r="N407" s="26">
        <f>J407*M407</f>
        <v>261.09</v>
      </c>
      <c r="O407" s="26">
        <f>L407-N407</f>
        <v>206.91</v>
      </c>
      <c r="P407">
        <f>IF(AND(OR(Dashboard!$C$5="All",F407=Dashboard!$C$5),OR(Dashboard!$G$5="All",I407=Dashboard!$G$5),OR(Dashboard!$K$5="All",G407=Dashboard!$K$5)),1,0)</f>
        <v>1</v>
      </c>
      <c r="Q407">
        <f>IF(P407=1,IF(COUNTIFS($C$2:C407,C407,$P$2:P407,1)=1,1,0),0)</f>
        <v>0</v>
      </c>
    </row>
    <row r="408">
      <c r="A408" s="24" t="n">
        <v>45936</v>
      </c>
      <c r="B408" s="25" t="n">
        <v>45931</v>
      </c>
      <c r="C408" t="inlineStr">
        <is>
          <t>SO-26167</t>
        </is>
      </c>
      <c r="D408" t="inlineStr">
        <is>
          <t>Tamsel Coffee House</t>
        </is>
      </c>
      <c r="E408" t="inlineStr">
        <is>
          <t>Café</t>
        </is>
      </c>
      <c r="F408" t="inlineStr">
        <is>
          <t>East</t>
        </is>
      </c>
      <c r="G408" t="inlineStr">
        <is>
          <t>Priya N.</t>
        </is>
      </c>
      <c r="H408" t="inlineStr">
        <is>
          <t>Rolled oats 5kg</t>
        </is>
      </c>
      <c r="I408" t="inlineStr">
        <is>
          <t>Dry goods</t>
        </is>
      </c>
      <c r="J408" t="n">
        <v>6</v>
      </c>
      <c r="K408" s="26" t="n">
        <v>14.75</v>
      </c>
      <c r="L408" s="26">
        <f>J408*K408</f>
        <v>88.5</v>
      </c>
      <c r="M408" s="26" t="n">
        <v>10.21</v>
      </c>
      <c r="N408" s="26">
        <f>J408*M408</f>
        <v>61.26</v>
      </c>
      <c r="O408" s="26">
        <f>L408-N408</f>
        <v>27.24</v>
      </c>
      <c r="P408">
        <f>IF(AND(OR(Dashboard!$C$5="All",F408=Dashboard!$C$5),OR(Dashboard!$G$5="All",I408=Dashboard!$G$5),OR(Dashboard!$K$5="All",G408=Dashboard!$K$5)),1,0)</f>
        <v>1</v>
      </c>
      <c r="Q408">
        <f>IF(P408=1,IF(COUNTIFS($C$2:C408,C408,$P$2:P408,1)=1,1,0),0)</f>
        <v>0</v>
      </c>
    </row>
    <row r="409">
      <c r="A409" s="24" t="n">
        <v>45937</v>
      </c>
      <c r="B409" s="25" t="n">
        <v>45931</v>
      </c>
      <c r="C409" t="inlineStr">
        <is>
          <t>SO-26171</t>
        </is>
      </c>
      <c r="D409" t="inlineStr">
        <is>
          <t>Dunmarra Pantry</t>
        </is>
      </c>
      <c r="E409" t="inlineStr">
        <is>
          <t>Grocer</t>
        </is>
      </c>
      <c r="F409" t="inlineStr">
        <is>
          <t>North</t>
        </is>
      </c>
      <c r="G409" t="inlineStr">
        <is>
          <t>Priya N.</t>
        </is>
      </c>
      <c r="H409" t="inlineStr">
        <is>
          <t>Cheddar block 2kg</t>
        </is>
      </c>
      <c r="I409" t="inlineStr">
        <is>
          <t>Dairy &amp; eggs</t>
        </is>
      </c>
      <c r="J409" t="n">
        <v>21</v>
      </c>
      <c r="K409" s="26" t="n">
        <v>31.5</v>
      </c>
      <c r="L409" s="26">
        <f>J409*K409</f>
        <v>661.5</v>
      </c>
      <c r="M409" s="26" t="n">
        <v>24.98</v>
      </c>
      <c r="N409" s="26">
        <f>J409*M409</f>
        <v>524.58</v>
      </c>
      <c r="O409" s="26">
        <f>L409-N409</f>
        <v>136.92</v>
      </c>
      <c r="P409">
        <f>IF(AND(OR(Dashboard!$C$5="All",F409=Dashboard!$C$5),OR(Dashboard!$G$5="All",I409=Dashboard!$G$5),OR(Dashboard!$K$5="All",G409=Dashboard!$K$5)),1,0)</f>
        <v>1</v>
      </c>
      <c r="Q409">
        <f>IF(P409=1,IF(COUNTIFS($C$2:C409,C409,$P$2:P409,1)=1,1,0),0)</f>
        <v>1</v>
      </c>
    </row>
    <row r="410">
      <c r="A410" s="24" t="n">
        <v>45937</v>
      </c>
      <c r="B410" s="25" t="n">
        <v>45931</v>
      </c>
      <c r="C410" t="inlineStr">
        <is>
          <t>SO-26171</t>
        </is>
      </c>
      <c r="D410" t="inlineStr">
        <is>
          <t>Dunmarra Pantry</t>
        </is>
      </c>
      <c r="E410" t="inlineStr">
        <is>
          <t>Grocer</t>
        </is>
      </c>
      <c r="F410" t="inlineStr">
        <is>
          <t>North</t>
        </is>
      </c>
      <c r="G410" t="inlineStr">
        <is>
          <t>Priya N.</t>
        </is>
      </c>
      <c r="H410" t="inlineStr">
        <is>
          <t>Chickpeas 2kg</t>
        </is>
      </c>
      <c r="I410" t="inlineStr">
        <is>
          <t>Dry goods</t>
        </is>
      </c>
      <c r="J410" t="n">
        <v>10</v>
      </c>
      <c r="K410" s="26" t="n">
        <v>9.199999999999999</v>
      </c>
      <c r="L410" s="26">
        <f>J410*K410</f>
        <v>92</v>
      </c>
      <c r="M410" s="26" t="n">
        <v>6.6</v>
      </c>
      <c r="N410" s="26">
        <f>J410*M410</f>
        <v>66</v>
      </c>
      <c r="O410" s="26">
        <f>L410-N410</f>
        <v>26</v>
      </c>
      <c r="P410">
        <f>IF(AND(OR(Dashboard!$C$5="All",F410=Dashboard!$C$5),OR(Dashboard!$G$5="All",I410=Dashboard!$G$5),OR(Dashboard!$K$5="All",G410=Dashboard!$K$5)),1,0)</f>
        <v>1</v>
      </c>
      <c r="Q410">
        <f>IF(P410=1,IF(COUNTIFS($C$2:C410,C410,$P$2:P410,1)=1,1,0),0)</f>
        <v>0</v>
      </c>
    </row>
    <row r="411">
      <c r="A411" s="24" t="n">
        <v>45939</v>
      </c>
      <c r="B411" s="25" t="n">
        <v>45931</v>
      </c>
      <c r="C411" t="inlineStr">
        <is>
          <t>SO-26146</t>
        </is>
      </c>
      <c r="D411" t="inlineStr">
        <is>
          <t>Hallowick Espresso Bar</t>
        </is>
      </c>
      <c r="E411" t="inlineStr">
        <is>
          <t>Café</t>
        </is>
      </c>
      <c r="F411" t="inlineStr">
        <is>
          <t>Regional</t>
        </is>
      </c>
      <c r="G411" t="inlineStr">
        <is>
          <t>Sam O.</t>
        </is>
      </c>
      <c r="H411" t="inlineStr">
        <is>
          <t>Bagels x36</t>
        </is>
      </c>
      <c r="I411" t="inlineStr">
        <is>
          <t>Bakery</t>
        </is>
      </c>
      <c r="J411" t="n">
        <v>13</v>
      </c>
      <c r="K411" s="26" t="n">
        <v>38.5</v>
      </c>
      <c r="L411" s="26">
        <f>J411*K411</f>
        <v>500.5</v>
      </c>
      <c r="M411" s="26" t="n">
        <v>21.93</v>
      </c>
      <c r="N411" s="26">
        <f>J411*M411</f>
        <v>285.09</v>
      </c>
      <c r="O411" s="26">
        <f>L411-N411</f>
        <v>215.41</v>
      </c>
      <c r="P411">
        <f>IF(AND(OR(Dashboard!$C$5="All",F411=Dashboard!$C$5),OR(Dashboard!$G$5="All",I411=Dashboard!$G$5),OR(Dashboard!$K$5="All",G411=Dashboard!$K$5)),1,0)</f>
        <v>1</v>
      </c>
      <c r="Q411">
        <f>IF(P411=1,IF(COUNTIFS($C$2:C411,C411,$P$2:P411,1)=1,1,0),0)</f>
        <v>1</v>
      </c>
    </row>
    <row r="412">
      <c r="A412" s="24" t="n">
        <v>45939</v>
      </c>
      <c r="B412" s="25" t="n">
        <v>45931</v>
      </c>
      <c r="C412" t="inlineStr">
        <is>
          <t>SO-26146</t>
        </is>
      </c>
      <c r="D412" t="inlineStr">
        <is>
          <t>Hallowick Espresso Bar</t>
        </is>
      </c>
      <c r="E412" t="inlineStr">
        <is>
          <t>Café</t>
        </is>
      </c>
      <c r="F412" t="inlineStr">
        <is>
          <t>Regional</t>
        </is>
      </c>
      <c r="G412" t="inlineStr">
        <is>
          <t>Sam O.</t>
        </is>
      </c>
      <c r="H412" t="inlineStr">
        <is>
          <t>Puff pastry sheets 5kg</t>
        </is>
      </c>
      <c r="I412" t="inlineStr">
        <is>
          <t>Frozen</t>
        </is>
      </c>
      <c r="J412" t="n">
        <v>10</v>
      </c>
      <c r="K412" s="26" t="n">
        <v>34</v>
      </c>
      <c r="L412" s="26">
        <f>J412*K412</f>
        <v>340</v>
      </c>
      <c r="M412" s="26" t="n">
        <v>25.91</v>
      </c>
      <c r="N412" s="26">
        <f>J412*M412</f>
        <v>259.1</v>
      </c>
      <c r="O412" s="26">
        <f>L412-N412</f>
        <v>80.9</v>
      </c>
      <c r="P412">
        <f>IF(AND(OR(Dashboard!$C$5="All",F412=Dashboard!$C$5),OR(Dashboard!$G$5="All",I412=Dashboard!$G$5),OR(Dashboard!$K$5="All",G412=Dashboard!$K$5)),1,0)</f>
        <v>1</v>
      </c>
      <c r="Q412">
        <f>IF(P412=1,IF(COUNTIFS($C$2:C412,C412,$P$2:P412,1)=1,1,0),0)</f>
        <v>0</v>
      </c>
    </row>
    <row r="413">
      <c r="A413" s="24" t="n">
        <v>45939</v>
      </c>
      <c r="B413" s="25" t="n">
        <v>45931</v>
      </c>
      <c r="C413" t="inlineStr">
        <is>
          <t>SO-26146</t>
        </is>
      </c>
      <c r="D413" t="inlineStr">
        <is>
          <t>Hallowick Espresso Bar</t>
        </is>
      </c>
      <c r="E413" t="inlineStr">
        <is>
          <t>Café</t>
        </is>
      </c>
      <c r="F413" t="inlineStr">
        <is>
          <t>Regional</t>
        </is>
      </c>
      <c r="G413" t="inlineStr">
        <is>
          <t>Sam O.</t>
        </is>
      </c>
      <c r="H413" t="inlineStr">
        <is>
          <t>Arborio rice 5kg</t>
        </is>
      </c>
      <c r="I413" t="inlineStr">
        <is>
          <t>Dry goods</t>
        </is>
      </c>
      <c r="J413" t="n">
        <v>7</v>
      </c>
      <c r="K413" s="26" t="n">
        <v>21.3</v>
      </c>
      <c r="L413" s="26">
        <f>J413*K413</f>
        <v>149.1</v>
      </c>
      <c r="M413" s="26" t="n">
        <v>14.77</v>
      </c>
      <c r="N413" s="26">
        <f>J413*M413</f>
        <v>103.39</v>
      </c>
      <c r="O413" s="26">
        <f>L413-N413</f>
        <v>45.71</v>
      </c>
      <c r="P413">
        <f>IF(AND(OR(Dashboard!$C$5="All",F413=Dashboard!$C$5),OR(Dashboard!$G$5="All",I413=Dashboard!$G$5),OR(Dashboard!$K$5="All",G413=Dashboard!$K$5)),1,0)</f>
        <v>1</v>
      </c>
      <c r="Q413">
        <f>IF(P413=1,IF(COUNTIFS($C$2:C413,C413,$P$2:P413,1)=1,1,0),0)</f>
        <v>0</v>
      </c>
    </row>
    <row r="414">
      <c r="A414" s="24" t="n">
        <v>45939</v>
      </c>
      <c r="B414" s="25" t="n">
        <v>45931</v>
      </c>
      <c r="C414" t="inlineStr">
        <is>
          <t>SO-26160</t>
        </is>
      </c>
      <c r="D414" t="inlineStr">
        <is>
          <t>Istowe Coffee House</t>
        </is>
      </c>
      <c r="E414" t="inlineStr">
        <is>
          <t>Café</t>
        </is>
      </c>
      <c r="F414" t="inlineStr">
        <is>
          <t>North</t>
        </is>
      </c>
      <c r="G414" t="inlineStr">
        <is>
          <t>Priya N.</t>
        </is>
      </c>
      <c r="H414" t="inlineStr">
        <is>
          <t>Unsalted butter 5kg</t>
        </is>
      </c>
      <c r="I414" t="inlineStr">
        <is>
          <t>Dairy &amp; eggs</t>
        </is>
      </c>
      <c r="J414" t="n">
        <v>12</v>
      </c>
      <c r="K414" s="26" t="n">
        <v>58</v>
      </c>
      <c r="L414" s="26">
        <f>J414*K414</f>
        <v>696</v>
      </c>
      <c r="M414" s="26" t="n">
        <v>46.11</v>
      </c>
      <c r="N414" s="26">
        <f>J414*M414</f>
        <v>553.32</v>
      </c>
      <c r="O414" s="26">
        <f>L414-N414</f>
        <v>142.68</v>
      </c>
      <c r="P414">
        <f>IF(AND(OR(Dashboard!$C$5="All",F414=Dashboard!$C$5),OR(Dashboard!$G$5="All",I414=Dashboard!$G$5),OR(Dashboard!$K$5="All",G414=Dashboard!$K$5)),1,0)</f>
        <v>1</v>
      </c>
      <c r="Q414">
        <f>IF(P414=1,IF(COUNTIFS($C$2:C414,C414,$P$2:P414,1)=1,1,0),0)</f>
        <v>1</v>
      </c>
    </row>
    <row r="415">
      <c r="A415" s="24" t="n">
        <v>45939</v>
      </c>
      <c r="B415" s="25" t="n">
        <v>45931</v>
      </c>
      <c r="C415" t="inlineStr">
        <is>
          <t>SO-26160</t>
        </is>
      </c>
      <c r="D415" t="inlineStr">
        <is>
          <t>Istowe Coffee House</t>
        </is>
      </c>
      <c r="E415" t="inlineStr">
        <is>
          <t>Café</t>
        </is>
      </c>
      <c r="F415" t="inlineStr">
        <is>
          <t>North</t>
        </is>
      </c>
      <c r="G415" t="inlineStr">
        <is>
          <t>Priya N.</t>
        </is>
      </c>
      <c r="H415" t="inlineStr">
        <is>
          <t>Chickpeas 2kg</t>
        </is>
      </c>
      <c r="I415" t="inlineStr">
        <is>
          <t>Dry goods</t>
        </is>
      </c>
      <c r="J415" t="n">
        <v>10</v>
      </c>
      <c r="K415" s="26" t="n">
        <v>9.199999999999999</v>
      </c>
      <c r="L415" s="26">
        <f>J415*K415</f>
        <v>92</v>
      </c>
      <c r="M415" s="26" t="n">
        <v>6.44</v>
      </c>
      <c r="N415" s="26">
        <f>J415*M415</f>
        <v>64.4</v>
      </c>
      <c r="O415" s="26">
        <f>L415-N415</f>
        <v>27.6</v>
      </c>
      <c r="P415">
        <f>IF(AND(OR(Dashboard!$C$5="All",F415=Dashboard!$C$5),OR(Dashboard!$G$5="All",I415=Dashboard!$G$5),OR(Dashboard!$K$5="All",G415=Dashboard!$K$5)),1,0)</f>
        <v>1</v>
      </c>
      <c r="Q415">
        <f>IF(P415=1,IF(COUNTIFS($C$2:C415,C415,$P$2:P415,1)=1,1,0),0)</f>
        <v>0</v>
      </c>
    </row>
    <row r="416">
      <c r="A416" s="24" t="n">
        <v>45939</v>
      </c>
      <c r="B416" s="25" t="n">
        <v>45931</v>
      </c>
      <c r="C416" t="inlineStr">
        <is>
          <t>SO-26160</t>
        </is>
      </c>
      <c r="D416" t="inlineStr">
        <is>
          <t>Istowe Coffee House</t>
        </is>
      </c>
      <c r="E416" t="inlineStr">
        <is>
          <t>Café</t>
        </is>
      </c>
      <c r="F416" t="inlineStr">
        <is>
          <t>North</t>
        </is>
      </c>
      <c r="G416" t="inlineStr">
        <is>
          <t>Priya N.</t>
        </is>
      </c>
      <c r="H416" t="inlineStr">
        <is>
          <t>Frozen berries 2kg</t>
        </is>
      </c>
      <c r="I416" t="inlineStr">
        <is>
          <t>Frozen</t>
        </is>
      </c>
      <c r="J416" t="n">
        <v>2</v>
      </c>
      <c r="K416" s="26" t="n">
        <v>19.8</v>
      </c>
      <c r="L416" s="26">
        <f>J416*K416</f>
        <v>39.6</v>
      </c>
      <c r="M416" s="26" t="n">
        <v>15.27</v>
      </c>
      <c r="N416" s="26">
        <f>J416*M416</f>
        <v>30.54</v>
      </c>
      <c r="O416" s="26">
        <f>L416-N416</f>
        <v>9.06</v>
      </c>
      <c r="P416">
        <f>IF(AND(OR(Dashboard!$C$5="All",F416=Dashboard!$C$5),OR(Dashboard!$G$5="All",I416=Dashboard!$G$5),OR(Dashboard!$K$5="All",G416=Dashboard!$K$5)),1,0)</f>
        <v>1</v>
      </c>
      <c r="Q416">
        <f>IF(P416=1,IF(COUNTIFS($C$2:C416,C416,$P$2:P416,1)=1,1,0),0)</f>
        <v>0</v>
      </c>
    </row>
    <row r="417">
      <c r="A417" s="24" t="n">
        <v>45939</v>
      </c>
      <c r="B417" s="25" t="n">
        <v>45931</v>
      </c>
      <c r="C417" t="inlineStr">
        <is>
          <t>SO-26178</t>
        </is>
      </c>
      <c r="D417" t="inlineStr">
        <is>
          <t>Zenderby Coffee House</t>
        </is>
      </c>
      <c r="E417" t="inlineStr">
        <is>
          <t>Café</t>
        </is>
      </c>
      <c r="F417" t="inlineStr">
        <is>
          <t>South</t>
        </is>
      </c>
      <c r="G417" t="inlineStr">
        <is>
          <t>Tom W.</t>
        </is>
      </c>
      <c r="H417" t="inlineStr">
        <is>
          <t>Sourdough loaf x10</t>
        </is>
      </c>
      <c r="I417" t="inlineStr">
        <is>
          <t>Bakery</t>
        </is>
      </c>
      <c r="J417" t="n">
        <v>14</v>
      </c>
      <c r="K417" s="26" t="n">
        <v>52</v>
      </c>
      <c r="L417" s="26">
        <f>J417*K417</f>
        <v>728</v>
      </c>
      <c r="M417" s="26" t="n">
        <v>30.97</v>
      </c>
      <c r="N417" s="26">
        <f>J417*M417</f>
        <v>433.58</v>
      </c>
      <c r="O417" s="26">
        <f>L417-N417</f>
        <v>294.42</v>
      </c>
      <c r="P417">
        <f>IF(AND(OR(Dashboard!$C$5="All",F417=Dashboard!$C$5),OR(Dashboard!$G$5="All",I417=Dashboard!$G$5),OR(Dashboard!$K$5="All",G417=Dashboard!$K$5)),1,0)</f>
        <v>1</v>
      </c>
      <c r="Q417">
        <f>IF(P417=1,IF(COUNTIFS($C$2:C417,C417,$P$2:P417,1)=1,1,0),0)</f>
        <v>1</v>
      </c>
    </row>
    <row r="418">
      <c r="A418" s="24" t="n">
        <v>45939</v>
      </c>
      <c r="B418" s="25" t="n">
        <v>45931</v>
      </c>
      <c r="C418" t="inlineStr">
        <is>
          <t>SO-26178</t>
        </is>
      </c>
      <c r="D418" t="inlineStr">
        <is>
          <t>Zenderby Coffee House</t>
        </is>
      </c>
      <c r="E418" t="inlineStr">
        <is>
          <t>Café</t>
        </is>
      </c>
      <c r="F418" t="inlineStr">
        <is>
          <t>South</t>
        </is>
      </c>
      <c r="G418" t="inlineStr">
        <is>
          <t>Tom W.</t>
        </is>
      </c>
      <c r="H418" t="inlineStr">
        <is>
          <t>Canned tomatoes 2.5kg</t>
        </is>
      </c>
      <c r="I418" t="inlineStr">
        <is>
          <t>Dry goods</t>
        </is>
      </c>
      <c r="J418" t="n">
        <v>12</v>
      </c>
      <c r="K418" s="26" t="n">
        <v>7.95</v>
      </c>
      <c r="L418" s="26">
        <f>J418*K418</f>
        <v>95.4</v>
      </c>
      <c r="M418" s="26" t="n">
        <v>5.34</v>
      </c>
      <c r="N418" s="26">
        <f>J418*M418</f>
        <v>64.08</v>
      </c>
      <c r="O418" s="26">
        <f>L418-N418</f>
        <v>31.32</v>
      </c>
      <c r="P418">
        <f>IF(AND(OR(Dashboard!$C$5="All",F418=Dashboard!$C$5),OR(Dashboard!$G$5="All",I418=Dashboard!$G$5),OR(Dashboard!$K$5="All",G418=Dashboard!$K$5)),1,0)</f>
        <v>1</v>
      </c>
      <c r="Q418">
        <f>IF(P418=1,IF(COUNTIFS($C$2:C418,C418,$P$2:P418,1)=1,1,0),0)</f>
        <v>0</v>
      </c>
    </row>
    <row r="419">
      <c r="A419" s="24" t="n">
        <v>45939</v>
      </c>
      <c r="B419" s="25" t="n">
        <v>45931</v>
      </c>
      <c r="C419" t="inlineStr">
        <is>
          <t>SO-26178</t>
        </is>
      </c>
      <c r="D419" t="inlineStr">
        <is>
          <t>Zenderby Coffee House</t>
        </is>
      </c>
      <c r="E419" t="inlineStr">
        <is>
          <t>Café</t>
        </is>
      </c>
      <c r="F419" t="inlineStr">
        <is>
          <t>South</t>
        </is>
      </c>
      <c r="G419" t="inlineStr">
        <is>
          <t>Tom W.</t>
        </is>
      </c>
      <c r="H419" t="inlineStr">
        <is>
          <t>Puff pastry sheets 5kg</t>
        </is>
      </c>
      <c r="I419" t="inlineStr">
        <is>
          <t>Frozen</t>
        </is>
      </c>
      <c r="J419" t="n">
        <v>3</v>
      </c>
      <c r="K419" s="26" t="n">
        <v>34</v>
      </c>
      <c r="L419" s="26">
        <f>J419*K419</f>
        <v>102</v>
      </c>
      <c r="M419" s="26" t="n">
        <v>26.83</v>
      </c>
      <c r="N419" s="26">
        <f>J419*M419</f>
        <v>80.49</v>
      </c>
      <c r="O419" s="26">
        <f>L419-N419</f>
        <v>21.51</v>
      </c>
      <c r="P419">
        <f>IF(AND(OR(Dashboard!$C$5="All",F419=Dashboard!$C$5),OR(Dashboard!$G$5="All",I419=Dashboard!$G$5),OR(Dashboard!$K$5="All",G419=Dashboard!$K$5)),1,0)</f>
        <v>1</v>
      </c>
      <c r="Q419">
        <f>IF(P419=1,IF(COUNTIFS($C$2:C419,C419,$P$2:P419,1)=1,1,0),0)</f>
        <v>0</v>
      </c>
    </row>
    <row r="420">
      <c r="A420" s="24" t="n">
        <v>45939</v>
      </c>
      <c r="B420" s="25" t="n">
        <v>45931</v>
      </c>
      <c r="C420" t="inlineStr">
        <is>
          <t>SO-26178</t>
        </is>
      </c>
      <c r="D420" t="inlineStr">
        <is>
          <t>Zenderby Coffee House</t>
        </is>
      </c>
      <c r="E420" t="inlineStr">
        <is>
          <t>Café</t>
        </is>
      </c>
      <c r="F420" t="inlineStr">
        <is>
          <t>South</t>
        </is>
      </c>
      <c r="G420" t="inlineStr">
        <is>
          <t>Tom W.</t>
        </is>
      </c>
      <c r="H420" t="inlineStr">
        <is>
          <t>Cheddar block 2kg</t>
        </is>
      </c>
      <c r="I420" t="inlineStr">
        <is>
          <t>Dairy &amp; eggs</t>
        </is>
      </c>
      <c r="J420" t="n">
        <v>12</v>
      </c>
      <c r="K420" s="26" t="n">
        <v>31.5</v>
      </c>
      <c r="L420" s="26">
        <f>J420*K420</f>
        <v>378</v>
      </c>
      <c r="M420" s="26" t="n">
        <v>24.9</v>
      </c>
      <c r="N420" s="26">
        <f>J420*M420</f>
        <v>298.8</v>
      </c>
      <c r="O420" s="26">
        <f>L420-N420</f>
        <v>79.2000000000001</v>
      </c>
      <c r="P420">
        <f>IF(AND(OR(Dashboard!$C$5="All",F420=Dashboard!$C$5),OR(Dashboard!$G$5="All",I420=Dashboard!$G$5),OR(Dashboard!$K$5="All",G420=Dashboard!$K$5)),1,0)</f>
        <v>1</v>
      </c>
      <c r="Q420">
        <f>IF(P420=1,IF(COUNTIFS($C$2:C420,C420,$P$2:P420,1)=1,1,0),0)</f>
        <v>0</v>
      </c>
    </row>
    <row r="421">
      <c r="A421" s="24" t="n">
        <v>45940</v>
      </c>
      <c r="B421" s="25" t="n">
        <v>45931</v>
      </c>
      <c r="C421" t="inlineStr">
        <is>
          <t>SO-26159</t>
        </is>
      </c>
      <c r="D421" t="inlineStr">
        <is>
          <t>Umberlee Café</t>
        </is>
      </c>
      <c r="E421" t="inlineStr">
        <is>
          <t>Café</t>
        </is>
      </c>
      <c r="F421" t="inlineStr">
        <is>
          <t>East</t>
        </is>
      </c>
      <c r="G421" t="inlineStr">
        <is>
          <t>Priya N.</t>
        </is>
      </c>
      <c r="H421" t="inlineStr">
        <is>
          <t>Loose-leaf tea 500g</t>
        </is>
      </c>
      <c r="I421" t="inlineStr">
        <is>
          <t>Beverages</t>
        </is>
      </c>
      <c r="J421" t="n">
        <v>8</v>
      </c>
      <c r="K421" s="26" t="n">
        <v>18.9</v>
      </c>
      <c r="L421" s="26">
        <f>J421*K421</f>
        <v>151.2</v>
      </c>
      <c r="M421" s="26" t="n">
        <v>11.71</v>
      </c>
      <c r="N421" s="26">
        <f>J421*M421</f>
        <v>93.68</v>
      </c>
      <c r="O421" s="26">
        <f>L421-N421</f>
        <v>57.52</v>
      </c>
      <c r="P421">
        <f>IF(AND(OR(Dashboard!$C$5="All",F421=Dashboard!$C$5),OR(Dashboard!$G$5="All",I421=Dashboard!$G$5),OR(Dashboard!$K$5="All",G421=Dashboard!$K$5)),1,0)</f>
        <v>1</v>
      </c>
      <c r="Q421">
        <f>IF(P421=1,IF(COUNTIFS($C$2:C421,C421,$P$2:P421,1)=1,1,0),0)</f>
        <v>1</v>
      </c>
    </row>
    <row r="422">
      <c r="A422" s="24" t="n">
        <v>45940</v>
      </c>
      <c r="B422" s="25" t="n">
        <v>45931</v>
      </c>
      <c r="C422" t="inlineStr">
        <is>
          <t>SO-26159</t>
        </is>
      </c>
      <c r="D422" t="inlineStr">
        <is>
          <t>Umberlee Café</t>
        </is>
      </c>
      <c r="E422" t="inlineStr">
        <is>
          <t>Café</t>
        </is>
      </c>
      <c r="F422" t="inlineStr">
        <is>
          <t>East</t>
        </is>
      </c>
      <c r="G422" t="inlineStr">
        <is>
          <t>Priya N.</t>
        </is>
      </c>
      <c r="H422" t="inlineStr">
        <is>
          <t>Sourdough loaf x10</t>
        </is>
      </c>
      <c r="I422" t="inlineStr">
        <is>
          <t>Bakery</t>
        </is>
      </c>
      <c r="J422" t="n">
        <v>3</v>
      </c>
      <c r="K422" s="26" t="n">
        <v>52</v>
      </c>
      <c r="L422" s="26">
        <f>J422*K422</f>
        <v>156</v>
      </c>
      <c r="M422" s="26" t="n">
        <v>29.68</v>
      </c>
      <c r="N422" s="26">
        <f>J422*M422</f>
        <v>89.04</v>
      </c>
      <c r="O422" s="26">
        <f>L422-N422</f>
        <v>66.96</v>
      </c>
      <c r="P422">
        <f>IF(AND(OR(Dashboard!$C$5="All",F422=Dashboard!$C$5),OR(Dashboard!$G$5="All",I422=Dashboard!$G$5),OR(Dashboard!$K$5="All",G422=Dashboard!$K$5)),1,0)</f>
        <v>1</v>
      </c>
      <c r="Q422">
        <f>IF(P422=1,IF(COUNTIFS($C$2:C422,C422,$P$2:P422,1)=1,1,0),0)</f>
        <v>0</v>
      </c>
    </row>
    <row r="423">
      <c r="A423" s="24" t="n">
        <v>45940</v>
      </c>
      <c r="B423" s="25" t="n">
        <v>45931</v>
      </c>
      <c r="C423" t="inlineStr">
        <is>
          <t>SO-26169</t>
        </is>
      </c>
      <c r="D423" t="inlineStr">
        <is>
          <t>Wollomby Bistro</t>
        </is>
      </c>
      <c r="E423" t="inlineStr">
        <is>
          <t>Restaurant</t>
        </is>
      </c>
      <c r="F423" t="inlineStr">
        <is>
          <t>Regional</t>
        </is>
      </c>
      <c r="G423" t="inlineStr">
        <is>
          <t>Sam O.</t>
        </is>
      </c>
      <c r="H423" t="inlineStr">
        <is>
          <t>Bagels x36</t>
        </is>
      </c>
      <c r="I423" t="inlineStr">
        <is>
          <t>Bakery</t>
        </is>
      </c>
      <c r="J423" t="n">
        <v>5</v>
      </c>
      <c r="K423" s="26" t="n">
        <v>38.5</v>
      </c>
      <c r="L423" s="26">
        <f>J423*K423</f>
        <v>192.5</v>
      </c>
      <c r="M423" s="26" t="n">
        <v>21.64</v>
      </c>
      <c r="N423" s="26">
        <f>J423*M423</f>
        <v>108.2</v>
      </c>
      <c r="O423" s="26">
        <f>L423-N423</f>
        <v>84.3</v>
      </c>
      <c r="P423">
        <f>IF(AND(OR(Dashboard!$C$5="All",F423=Dashboard!$C$5),OR(Dashboard!$G$5="All",I423=Dashboard!$G$5),OR(Dashboard!$K$5="All",G423=Dashboard!$K$5)),1,0)</f>
        <v>1</v>
      </c>
      <c r="Q423">
        <f>IF(P423=1,IF(COUNTIFS($C$2:C423,C423,$P$2:P423,1)=1,1,0),0)</f>
        <v>1</v>
      </c>
    </row>
    <row r="424">
      <c r="A424" s="24" t="n">
        <v>45940</v>
      </c>
      <c r="B424" s="25" t="n">
        <v>45931</v>
      </c>
      <c r="C424" t="inlineStr">
        <is>
          <t>SO-26169</t>
        </is>
      </c>
      <c r="D424" t="inlineStr">
        <is>
          <t>Wollomby Bistro</t>
        </is>
      </c>
      <c r="E424" t="inlineStr">
        <is>
          <t>Restaurant</t>
        </is>
      </c>
      <c r="F424" t="inlineStr">
        <is>
          <t>Regional</t>
        </is>
      </c>
      <c r="G424" t="inlineStr">
        <is>
          <t>Sam O.</t>
        </is>
      </c>
      <c r="H424" t="inlineStr">
        <is>
          <t>Rolled oats 5kg</t>
        </is>
      </c>
      <c r="I424" t="inlineStr">
        <is>
          <t>Dry goods</t>
        </is>
      </c>
      <c r="J424" t="n">
        <v>14</v>
      </c>
      <c r="K424" s="26" t="n">
        <v>14.75</v>
      </c>
      <c r="L424" s="26">
        <f>J424*K424</f>
        <v>206.5</v>
      </c>
      <c r="M424" s="26" t="n">
        <v>10.29</v>
      </c>
      <c r="N424" s="26">
        <f>J424*M424</f>
        <v>144.06</v>
      </c>
      <c r="O424" s="26">
        <f>L424-N424</f>
        <v>62.44</v>
      </c>
      <c r="P424">
        <f>IF(AND(OR(Dashboard!$C$5="All",F424=Dashboard!$C$5),OR(Dashboard!$G$5="All",I424=Dashboard!$G$5),OR(Dashboard!$K$5="All",G424=Dashboard!$K$5)),1,0)</f>
        <v>1</v>
      </c>
      <c r="Q424">
        <f>IF(P424=1,IF(COUNTIFS($C$2:C424,C424,$P$2:P424,1)=1,1,0),0)</f>
        <v>0</v>
      </c>
    </row>
    <row r="425">
      <c r="A425" s="24" t="n">
        <v>45940</v>
      </c>
      <c r="B425" s="25" t="n">
        <v>45931</v>
      </c>
      <c r="C425" t="inlineStr">
        <is>
          <t>SO-26169</t>
        </is>
      </c>
      <c r="D425" t="inlineStr">
        <is>
          <t>Wollomby Bistro</t>
        </is>
      </c>
      <c r="E425" t="inlineStr">
        <is>
          <t>Restaurant</t>
        </is>
      </c>
      <c r="F425" t="inlineStr">
        <is>
          <t>Regional</t>
        </is>
      </c>
      <c r="G425" t="inlineStr">
        <is>
          <t>Sam O.</t>
        </is>
      </c>
      <c r="H425" t="inlineStr">
        <is>
          <t>Gelato 5L</t>
        </is>
      </c>
      <c r="I425" t="inlineStr">
        <is>
          <t>Frozen</t>
        </is>
      </c>
      <c r="J425" t="n">
        <v>7</v>
      </c>
      <c r="K425" s="26" t="n">
        <v>46.5</v>
      </c>
      <c r="L425" s="26">
        <f>J425*K425</f>
        <v>325.5</v>
      </c>
      <c r="M425" s="26" t="n">
        <v>37.01</v>
      </c>
      <c r="N425" s="26">
        <f>J425*M425</f>
        <v>259.07</v>
      </c>
      <c r="O425" s="26">
        <f>L425-N425</f>
        <v>66.43</v>
      </c>
      <c r="P425">
        <f>IF(AND(OR(Dashboard!$C$5="All",F425=Dashboard!$C$5),OR(Dashboard!$G$5="All",I425=Dashboard!$G$5),OR(Dashboard!$K$5="All",G425=Dashboard!$K$5)),1,0)</f>
        <v>1</v>
      </c>
      <c r="Q425">
        <f>IF(P425=1,IF(COUNTIFS($C$2:C425,C425,$P$2:P425,1)=1,1,0),0)</f>
        <v>0</v>
      </c>
    </row>
    <row r="426">
      <c r="A426" s="24" t="n">
        <v>45940</v>
      </c>
      <c r="B426" s="25" t="n">
        <v>45931</v>
      </c>
      <c r="C426" t="inlineStr">
        <is>
          <t>SO-26169</t>
        </is>
      </c>
      <c r="D426" t="inlineStr">
        <is>
          <t>Wollomby Bistro</t>
        </is>
      </c>
      <c r="E426" t="inlineStr">
        <is>
          <t>Restaurant</t>
        </is>
      </c>
      <c r="F426" t="inlineStr">
        <is>
          <t>Regional</t>
        </is>
      </c>
      <c r="G426" t="inlineStr">
        <is>
          <t>Sam O.</t>
        </is>
      </c>
      <c r="H426" t="inlineStr">
        <is>
          <t>Full cream milk 2L x6</t>
        </is>
      </c>
      <c r="I426" t="inlineStr">
        <is>
          <t>Dairy &amp; eggs</t>
        </is>
      </c>
      <c r="J426" t="n">
        <v>3</v>
      </c>
      <c r="K426" s="26" t="n">
        <v>15.6</v>
      </c>
      <c r="L426" s="26">
        <f>J426*K426</f>
        <v>46.8</v>
      </c>
      <c r="M426" s="26" t="n">
        <v>12.82</v>
      </c>
      <c r="N426" s="26">
        <f>J426*M426</f>
        <v>38.46</v>
      </c>
      <c r="O426" s="26">
        <f>L426-N426</f>
        <v>8.34</v>
      </c>
      <c r="P426">
        <f>IF(AND(OR(Dashboard!$C$5="All",F426=Dashboard!$C$5),OR(Dashboard!$G$5="All",I426=Dashboard!$G$5),OR(Dashboard!$K$5="All",G426=Dashboard!$K$5)),1,0)</f>
        <v>1</v>
      </c>
      <c r="Q426">
        <f>IF(P426=1,IF(COUNTIFS($C$2:C426,C426,$P$2:P426,1)=1,1,0),0)</f>
        <v>0</v>
      </c>
    </row>
    <row r="427">
      <c r="A427" s="24" t="n">
        <v>45941</v>
      </c>
      <c r="B427" s="25" t="n">
        <v>45931</v>
      </c>
      <c r="C427" t="inlineStr">
        <is>
          <t>SO-26170</t>
        </is>
      </c>
      <c r="D427" t="inlineStr">
        <is>
          <t>Gorrowin Dining Room</t>
        </is>
      </c>
      <c r="E427" t="inlineStr">
        <is>
          <t>Restaurant</t>
        </is>
      </c>
      <c r="F427" t="inlineStr">
        <is>
          <t>West</t>
        </is>
      </c>
      <c r="G427" t="inlineStr">
        <is>
          <t>Lena K.</t>
        </is>
      </c>
      <c r="H427" t="inlineStr">
        <is>
          <t>Sparkling water 24pk</t>
        </is>
      </c>
      <c r="I427" t="inlineStr">
        <is>
          <t>Beverages</t>
        </is>
      </c>
      <c r="J427" t="n">
        <v>7</v>
      </c>
      <c r="K427" s="26" t="n">
        <v>21.6</v>
      </c>
      <c r="L427" s="26">
        <f>J427*K427</f>
        <v>151.2</v>
      </c>
      <c r="M427" s="26" t="n">
        <v>12.9</v>
      </c>
      <c r="N427" s="26">
        <f>J427*M427</f>
        <v>90.3</v>
      </c>
      <c r="O427" s="26">
        <f>L427-N427</f>
        <v>60.9</v>
      </c>
      <c r="P427">
        <f>IF(AND(OR(Dashboard!$C$5="All",F427=Dashboard!$C$5),OR(Dashboard!$G$5="All",I427=Dashboard!$G$5),OR(Dashboard!$K$5="All",G427=Dashboard!$K$5)),1,0)</f>
        <v>1</v>
      </c>
      <c r="Q427">
        <f>IF(P427=1,IF(COUNTIFS($C$2:C427,C427,$P$2:P427,1)=1,1,0),0)</f>
        <v>1</v>
      </c>
    </row>
    <row r="428">
      <c r="A428" s="24" t="n">
        <v>45941</v>
      </c>
      <c r="B428" s="25" t="n">
        <v>45931</v>
      </c>
      <c r="C428" t="inlineStr">
        <is>
          <t>SO-26170</t>
        </is>
      </c>
      <c r="D428" t="inlineStr">
        <is>
          <t>Gorrowin Dining Room</t>
        </is>
      </c>
      <c r="E428" t="inlineStr">
        <is>
          <t>Restaurant</t>
        </is>
      </c>
      <c r="F428" t="inlineStr">
        <is>
          <t>West</t>
        </is>
      </c>
      <c r="G428" t="inlineStr">
        <is>
          <t>Lena K.</t>
        </is>
      </c>
      <c r="H428" t="inlineStr">
        <is>
          <t>Croissant dough x48</t>
        </is>
      </c>
      <c r="I428" t="inlineStr">
        <is>
          <t>Bakery</t>
        </is>
      </c>
      <c r="J428" t="n">
        <v>3</v>
      </c>
      <c r="K428" s="26" t="n">
        <v>67.2</v>
      </c>
      <c r="L428" s="26">
        <f>J428*K428</f>
        <v>201.6</v>
      </c>
      <c r="M428" s="26" t="n">
        <v>39.8</v>
      </c>
      <c r="N428" s="26">
        <f>J428*M428</f>
        <v>119.4</v>
      </c>
      <c r="O428" s="26">
        <f>L428-N428</f>
        <v>82.2</v>
      </c>
      <c r="P428">
        <f>IF(AND(OR(Dashboard!$C$5="All",F428=Dashboard!$C$5),OR(Dashboard!$G$5="All",I428=Dashboard!$G$5),OR(Dashboard!$K$5="All",G428=Dashboard!$K$5)),1,0)</f>
        <v>1</v>
      </c>
      <c r="Q428">
        <f>IF(P428=1,IF(COUNTIFS($C$2:C428,C428,$P$2:P428,1)=1,1,0),0)</f>
        <v>0</v>
      </c>
    </row>
    <row r="429">
      <c r="A429" s="24" t="n">
        <v>45943</v>
      </c>
      <c r="B429" s="25" t="n">
        <v>45931</v>
      </c>
      <c r="C429" t="inlineStr">
        <is>
          <t>SO-26133</t>
        </is>
      </c>
      <c r="D429" t="inlineStr">
        <is>
          <t>Dunmarra Pantry</t>
        </is>
      </c>
      <c r="E429" t="inlineStr">
        <is>
          <t>Grocer</t>
        </is>
      </c>
      <c r="F429" t="inlineStr">
        <is>
          <t>North</t>
        </is>
      </c>
      <c r="G429" t="inlineStr">
        <is>
          <t>Priya N.</t>
        </is>
      </c>
      <c r="H429" t="inlineStr">
        <is>
          <t>Chickpeas 2kg</t>
        </is>
      </c>
      <c r="I429" t="inlineStr">
        <is>
          <t>Dry goods</t>
        </is>
      </c>
      <c r="J429" t="n">
        <v>12</v>
      </c>
      <c r="K429" s="26" t="n">
        <v>9.199999999999999</v>
      </c>
      <c r="L429" s="26">
        <f>J429*K429</f>
        <v>110.4</v>
      </c>
      <c r="M429" s="26" t="n">
        <v>6.18</v>
      </c>
      <c r="N429" s="26">
        <f>J429*M429</f>
        <v>74.16</v>
      </c>
      <c r="O429" s="26">
        <f>L429-N429</f>
        <v>36.24</v>
      </c>
      <c r="P429">
        <f>IF(AND(OR(Dashboard!$C$5="All",F429=Dashboard!$C$5),OR(Dashboard!$G$5="All",I429=Dashboard!$G$5),OR(Dashboard!$K$5="All",G429=Dashboard!$K$5)),1,0)</f>
        <v>1</v>
      </c>
      <c r="Q429">
        <f>IF(P429=1,IF(COUNTIFS($C$2:C429,C429,$P$2:P429,1)=1,1,0),0)</f>
        <v>1</v>
      </c>
    </row>
    <row r="430">
      <c r="A430" s="24" t="n">
        <v>45943</v>
      </c>
      <c r="B430" s="25" t="n">
        <v>45931</v>
      </c>
      <c r="C430" t="inlineStr">
        <is>
          <t>SO-26133</t>
        </is>
      </c>
      <c r="D430" t="inlineStr">
        <is>
          <t>Dunmarra Pantry</t>
        </is>
      </c>
      <c r="E430" t="inlineStr">
        <is>
          <t>Grocer</t>
        </is>
      </c>
      <c r="F430" t="inlineStr">
        <is>
          <t>North</t>
        </is>
      </c>
      <c r="G430" t="inlineStr">
        <is>
          <t>Priya N.</t>
        </is>
      </c>
      <c r="H430" t="inlineStr">
        <is>
          <t>Bagels x36</t>
        </is>
      </c>
      <c r="I430" t="inlineStr">
        <is>
          <t>Bakery</t>
        </is>
      </c>
      <c r="J430" t="n">
        <v>11</v>
      </c>
      <c r="K430" s="26" t="n">
        <v>38.5</v>
      </c>
      <c r="L430" s="26">
        <f>J430*K430</f>
        <v>423.5</v>
      </c>
      <c r="M430" s="26" t="n">
        <v>22.75</v>
      </c>
      <c r="N430" s="26">
        <f>J430*M430</f>
        <v>250.25</v>
      </c>
      <c r="O430" s="26">
        <f>L430-N430</f>
        <v>173.25</v>
      </c>
      <c r="P430">
        <f>IF(AND(OR(Dashboard!$C$5="All",F430=Dashboard!$C$5),OR(Dashboard!$G$5="All",I430=Dashboard!$G$5),OR(Dashboard!$K$5="All",G430=Dashboard!$K$5)),1,0)</f>
        <v>1</v>
      </c>
      <c r="Q430">
        <f>IF(P430=1,IF(COUNTIFS($C$2:C430,C430,$P$2:P430,1)=1,1,0),0)</f>
        <v>0</v>
      </c>
    </row>
    <row r="431">
      <c r="A431" s="24" t="n">
        <v>45943</v>
      </c>
      <c r="B431" s="25" t="n">
        <v>45931</v>
      </c>
      <c r="C431" t="inlineStr">
        <is>
          <t>SO-26133</t>
        </is>
      </c>
      <c r="D431" t="inlineStr">
        <is>
          <t>Dunmarra Pantry</t>
        </is>
      </c>
      <c r="E431" t="inlineStr">
        <is>
          <t>Grocer</t>
        </is>
      </c>
      <c r="F431" t="inlineStr">
        <is>
          <t>North</t>
        </is>
      </c>
      <c r="G431" t="inlineStr">
        <is>
          <t>Priya N.</t>
        </is>
      </c>
      <c r="H431" t="inlineStr">
        <is>
          <t>Loose-leaf tea 500g</t>
        </is>
      </c>
      <c r="I431" t="inlineStr">
        <is>
          <t>Beverages</t>
        </is>
      </c>
      <c r="J431" t="n">
        <v>30</v>
      </c>
      <c r="K431" s="26" t="n">
        <v>18.9</v>
      </c>
      <c r="L431" s="26">
        <f>J431*K431</f>
        <v>567</v>
      </c>
      <c r="M431" s="26" t="n">
        <v>11.36</v>
      </c>
      <c r="N431" s="26">
        <f>J431*M431</f>
        <v>340.8</v>
      </c>
      <c r="O431" s="26">
        <f>L431-N431</f>
        <v>226.2</v>
      </c>
      <c r="P431">
        <f>IF(AND(OR(Dashboard!$C$5="All",F431=Dashboard!$C$5),OR(Dashboard!$G$5="All",I431=Dashboard!$G$5),OR(Dashboard!$K$5="All",G431=Dashboard!$K$5)),1,0)</f>
        <v>1</v>
      </c>
      <c r="Q431">
        <f>IF(P431=1,IF(COUNTIFS($C$2:C431,C431,$P$2:P431,1)=1,1,0),0)</f>
        <v>0</v>
      </c>
    </row>
    <row r="432">
      <c r="A432" s="24" t="n">
        <v>45944</v>
      </c>
      <c r="B432" s="25" t="n">
        <v>45931</v>
      </c>
      <c r="C432" t="inlineStr">
        <is>
          <t>SO-26144</t>
        </is>
      </c>
      <c r="D432" t="inlineStr">
        <is>
          <t>Tamsel Coffee House</t>
        </is>
      </c>
      <c r="E432" t="inlineStr">
        <is>
          <t>Café</t>
        </is>
      </c>
      <c r="F432" t="inlineStr">
        <is>
          <t>East</t>
        </is>
      </c>
      <c r="G432" t="inlineStr">
        <is>
          <t>Priya N.</t>
        </is>
      </c>
      <c r="H432" t="inlineStr">
        <is>
          <t>Cheddar block 2kg</t>
        </is>
      </c>
      <c r="I432" t="inlineStr">
        <is>
          <t>Dairy &amp; eggs</t>
        </is>
      </c>
      <c r="J432" t="n">
        <v>4</v>
      </c>
      <c r="K432" s="26" t="n">
        <v>31.5</v>
      </c>
      <c r="L432" s="26">
        <f>J432*K432</f>
        <v>126</v>
      </c>
      <c r="M432" s="26" t="n">
        <v>25.64</v>
      </c>
      <c r="N432" s="26">
        <f>J432*M432</f>
        <v>102.56</v>
      </c>
      <c r="O432" s="26">
        <f>L432-N432</f>
        <v>23.44</v>
      </c>
      <c r="P432">
        <f>IF(AND(OR(Dashboard!$C$5="All",F432=Dashboard!$C$5),OR(Dashboard!$G$5="All",I432=Dashboard!$G$5),OR(Dashboard!$K$5="All",G432=Dashboard!$K$5)),1,0)</f>
        <v>1</v>
      </c>
      <c r="Q432">
        <f>IF(P432=1,IF(COUNTIFS($C$2:C432,C432,$P$2:P432,1)=1,1,0),0)</f>
        <v>1</v>
      </c>
    </row>
    <row r="433">
      <c r="A433" s="24" t="n">
        <v>45944</v>
      </c>
      <c r="B433" s="25" t="n">
        <v>45931</v>
      </c>
      <c r="C433" t="inlineStr">
        <is>
          <t>SO-26144</t>
        </is>
      </c>
      <c r="D433" t="inlineStr">
        <is>
          <t>Tamsel Coffee House</t>
        </is>
      </c>
      <c r="E433" t="inlineStr">
        <is>
          <t>Café</t>
        </is>
      </c>
      <c r="F433" t="inlineStr">
        <is>
          <t>East</t>
        </is>
      </c>
      <c r="G433" t="inlineStr">
        <is>
          <t>Priya N.</t>
        </is>
      </c>
      <c r="H433" t="inlineStr">
        <is>
          <t>Gelato 5L</t>
        </is>
      </c>
      <c r="I433" t="inlineStr">
        <is>
          <t>Frozen</t>
        </is>
      </c>
      <c r="J433" t="n">
        <v>9</v>
      </c>
      <c r="K433" s="26" t="n">
        <v>46.5</v>
      </c>
      <c r="L433" s="26">
        <f>J433*K433</f>
        <v>418.5</v>
      </c>
      <c r="M433" s="26" t="n">
        <v>34.5</v>
      </c>
      <c r="N433" s="26">
        <f>J433*M433</f>
        <v>310.5</v>
      </c>
      <c r="O433" s="26">
        <f>L433-N433</f>
        <v>108</v>
      </c>
      <c r="P433">
        <f>IF(AND(OR(Dashboard!$C$5="All",F433=Dashboard!$C$5),OR(Dashboard!$G$5="All",I433=Dashboard!$G$5),OR(Dashboard!$K$5="All",G433=Dashboard!$K$5)),1,0)</f>
        <v>1</v>
      </c>
      <c r="Q433">
        <f>IF(P433=1,IF(COUNTIFS($C$2:C433,C433,$P$2:P433,1)=1,1,0),0)</f>
        <v>0</v>
      </c>
    </row>
    <row r="434">
      <c r="A434" s="24" t="n">
        <v>45944</v>
      </c>
      <c r="B434" s="25" t="n">
        <v>45931</v>
      </c>
      <c r="C434" t="inlineStr">
        <is>
          <t>SO-26144</t>
        </is>
      </c>
      <c r="D434" t="inlineStr">
        <is>
          <t>Tamsel Coffee House</t>
        </is>
      </c>
      <c r="E434" t="inlineStr">
        <is>
          <t>Café</t>
        </is>
      </c>
      <c r="F434" t="inlineStr">
        <is>
          <t>East</t>
        </is>
      </c>
      <c r="G434" t="inlineStr">
        <is>
          <t>Priya N.</t>
        </is>
      </c>
      <c r="H434" t="inlineStr">
        <is>
          <t>Olive oil 4L</t>
        </is>
      </c>
      <c r="I434" t="inlineStr">
        <is>
          <t>Dry goods</t>
        </is>
      </c>
      <c r="J434" t="n">
        <v>12</v>
      </c>
      <c r="K434" s="26" t="n">
        <v>38.9</v>
      </c>
      <c r="L434" s="26">
        <f>J434*K434</f>
        <v>466.8</v>
      </c>
      <c r="M434" s="26" t="n">
        <v>25.77</v>
      </c>
      <c r="N434" s="26">
        <f>J434*M434</f>
        <v>309.24</v>
      </c>
      <c r="O434" s="26">
        <f>L434-N434</f>
        <v>157.56</v>
      </c>
      <c r="P434">
        <f>IF(AND(OR(Dashboard!$C$5="All",F434=Dashboard!$C$5),OR(Dashboard!$G$5="All",I434=Dashboard!$G$5),OR(Dashboard!$K$5="All",G434=Dashboard!$K$5)),1,0)</f>
        <v>1</v>
      </c>
      <c r="Q434">
        <f>IF(P434=1,IF(COUNTIFS($C$2:C434,C434,$P$2:P434,1)=1,1,0),0)</f>
        <v>0</v>
      </c>
    </row>
    <row r="435">
      <c r="A435" s="24" t="n">
        <v>45944</v>
      </c>
      <c r="B435" s="25" t="n">
        <v>45931</v>
      </c>
      <c r="C435" t="inlineStr">
        <is>
          <t>SO-26151</t>
        </is>
      </c>
      <c r="D435" t="inlineStr">
        <is>
          <t>Istowe Coffee House</t>
        </is>
      </c>
      <c r="E435" t="inlineStr">
        <is>
          <t>Café</t>
        </is>
      </c>
      <c r="F435" t="inlineStr">
        <is>
          <t>North</t>
        </is>
      </c>
      <c r="G435" t="inlineStr">
        <is>
          <t>Priya N.</t>
        </is>
      </c>
      <c r="H435" t="inlineStr">
        <is>
          <t>Gelato 5L</t>
        </is>
      </c>
      <c r="I435" t="inlineStr">
        <is>
          <t>Frozen</t>
        </is>
      </c>
      <c r="J435" t="n">
        <v>2</v>
      </c>
      <c r="K435" s="26" t="n">
        <v>46.5</v>
      </c>
      <c r="L435" s="26">
        <f>J435*K435</f>
        <v>93</v>
      </c>
      <c r="M435" s="26" t="n">
        <v>34.89</v>
      </c>
      <c r="N435" s="26">
        <f>J435*M435</f>
        <v>69.78</v>
      </c>
      <c r="O435" s="26">
        <f>L435-N435</f>
        <v>23.22</v>
      </c>
      <c r="P435">
        <f>IF(AND(OR(Dashboard!$C$5="All",F435=Dashboard!$C$5),OR(Dashboard!$G$5="All",I435=Dashboard!$G$5),OR(Dashboard!$K$5="All",G435=Dashboard!$K$5)),1,0)</f>
        <v>1</v>
      </c>
      <c r="Q435">
        <f>IF(P435=1,IF(COUNTIFS($C$2:C435,C435,$P$2:P435,1)=1,1,0),0)</f>
        <v>1</v>
      </c>
    </row>
    <row r="436">
      <c r="A436" s="24" t="n">
        <v>45944</v>
      </c>
      <c r="B436" s="25" t="n">
        <v>45931</v>
      </c>
      <c r="C436" t="inlineStr">
        <is>
          <t>SO-26151</t>
        </is>
      </c>
      <c r="D436" t="inlineStr">
        <is>
          <t>Istowe Coffee House</t>
        </is>
      </c>
      <c r="E436" t="inlineStr">
        <is>
          <t>Café</t>
        </is>
      </c>
      <c r="F436" t="inlineStr">
        <is>
          <t>North</t>
        </is>
      </c>
      <c r="G436" t="inlineStr">
        <is>
          <t>Priya N.</t>
        </is>
      </c>
      <c r="H436" t="inlineStr">
        <is>
          <t>Sparkling water 24pk</t>
        </is>
      </c>
      <c r="I436" t="inlineStr">
        <is>
          <t>Beverages</t>
        </is>
      </c>
      <c r="J436" t="n">
        <v>13</v>
      </c>
      <c r="K436" s="26" t="n">
        <v>21.6</v>
      </c>
      <c r="L436" s="26">
        <f>J436*K436</f>
        <v>280.8</v>
      </c>
      <c r="M436" s="26" t="n">
        <v>13.19</v>
      </c>
      <c r="N436" s="26">
        <f>J436*M436</f>
        <v>171.47</v>
      </c>
      <c r="O436" s="26">
        <f>L436-N436</f>
        <v>109.33</v>
      </c>
      <c r="P436">
        <f>IF(AND(OR(Dashboard!$C$5="All",F436=Dashboard!$C$5),OR(Dashboard!$G$5="All",I436=Dashboard!$G$5),OR(Dashboard!$K$5="All",G436=Dashboard!$K$5)),1,0)</f>
        <v>1</v>
      </c>
      <c r="Q436">
        <f>IF(P436=1,IF(COUNTIFS($C$2:C436,C436,$P$2:P436,1)=1,1,0),0)</f>
        <v>0</v>
      </c>
    </row>
    <row r="437">
      <c r="A437" s="24" t="n">
        <v>45944</v>
      </c>
      <c r="B437" s="25" t="n">
        <v>45931</v>
      </c>
      <c r="C437" t="inlineStr">
        <is>
          <t>SO-26151</t>
        </is>
      </c>
      <c r="D437" t="inlineStr">
        <is>
          <t>Istowe Coffee House</t>
        </is>
      </c>
      <c r="E437" t="inlineStr">
        <is>
          <t>Café</t>
        </is>
      </c>
      <c r="F437" t="inlineStr">
        <is>
          <t>North</t>
        </is>
      </c>
      <c r="G437" t="inlineStr">
        <is>
          <t>Priya N.</t>
        </is>
      </c>
      <c r="H437" t="inlineStr">
        <is>
          <t>Chickpeas 2kg</t>
        </is>
      </c>
      <c r="I437" t="inlineStr">
        <is>
          <t>Dry goods</t>
        </is>
      </c>
      <c r="J437" t="n">
        <v>11</v>
      </c>
      <c r="K437" s="26" t="n">
        <v>9.199999999999999</v>
      </c>
      <c r="L437" s="26">
        <f>J437*K437</f>
        <v>101.2</v>
      </c>
      <c r="M437" s="26" t="n">
        <v>6.08</v>
      </c>
      <c r="N437" s="26">
        <f>J437*M437</f>
        <v>66.88</v>
      </c>
      <c r="O437" s="26">
        <f>L437-N437</f>
        <v>34.32</v>
      </c>
      <c r="P437">
        <f>IF(AND(OR(Dashboard!$C$5="All",F437=Dashboard!$C$5),OR(Dashboard!$G$5="All",I437=Dashboard!$G$5),OR(Dashboard!$K$5="All",G437=Dashboard!$K$5)),1,0)</f>
        <v>1</v>
      </c>
      <c r="Q437">
        <f>IF(P437=1,IF(COUNTIFS($C$2:C437,C437,$P$2:P437,1)=1,1,0),0)</f>
        <v>0</v>
      </c>
    </row>
    <row r="438">
      <c r="A438" s="24" t="n">
        <v>45944</v>
      </c>
      <c r="B438" s="25" t="n">
        <v>45931</v>
      </c>
      <c r="C438" t="inlineStr">
        <is>
          <t>SO-26151</t>
        </is>
      </c>
      <c r="D438" t="inlineStr">
        <is>
          <t>Istowe Coffee House</t>
        </is>
      </c>
      <c r="E438" t="inlineStr">
        <is>
          <t>Café</t>
        </is>
      </c>
      <c r="F438" t="inlineStr">
        <is>
          <t>North</t>
        </is>
      </c>
      <c r="G438" t="inlineStr">
        <is>
          <t>Priya N.</t>
        </is>
      </c>
      <c r="H438" t="inlineStr">
        <is>
          <t>Bagels x36</t>
        </is>
      </c>
      <c r="I438" t="inlineStr">
        <is>
          <t>Bakery</t>
        </is>
      </c>
      <c r="J438" t="n">
        <v>3</v>
      </c>
      <c r="K438" s="26" t="n">
        <v>38.5</v>
      </c>
      <c r="L438" s="26">
        <f>J438*K438</f>
        <v>115.5</v>
      </c>
      <c r="M438" s="26" t="n">
        <v>21.84</v>
      </c>
      <c r="N438" s="26">
        <f>J438*M438</f>
        <v>65.52</v>
      </c>
      <c r="O438" s="26">
        <f>L438-N438</f>
        <v>49.98</v>
      </c>
      <c r="P438">
        <f>IF(AND(OR(Dashboard!$C$5="All",F438=Dashboard!$C$5),OR(Dashboard!$G$5="All",I438=Dashboard!$G$5),OR(Dashboard!$K$5="All",G438=Dashboard!$K$5)),1,0)</f>
        <v>1</v>
      </c>
      <c r="Q438">
        <f>IF(P438=1,IF(COUNTIFS($C$2:C438,C438,$P$2:P438,1)=1,1,0),0)</f>
        <v>0</v>
      </c>
    </row>
    <row r="439">
      <c r="A439" s="24" t="n">
        <v>45944</v>
      </c>
      <c r="B439" s="25" t="n">
        <v>45931</v>
      </c>
      <c r="C439" t="inlineStr">
        <is>
          <t>SO-26173</t>
        </is>
      </c>
      <c r="D439" t="inlineStr">
        <is>
          <t>Cindlemoor Café</t>
        </is>
      </c>
      <c r="E439" t="inlineStr">
        <is>
          <t>Café</t>
        </is>
      </c>
      <c r="F439" t="inlineStr">
        <is>
          <t>West</t>
        </is>
      </c>
      <c r="G439" t="inlineStr">
        <is>
          <t>Lena K.</t>
        </is>
      </c>
      <c r="H439" t="inlineStr">
        <is>
          <t>Gelato 5L</t>
        </is>
      </c>
      <c r="I439" t="inlineStr">
        <is>
          <t>Frozen</t>
        </is>
      </c>
      <c r="J439" t="n">
        <v>8</v>
      </c>
      <c r="K439" s="26" t="n">
        <v>46.5</v>
      </c>
      <c r="L439" s="26">
        <f>J439*K439</f>
        <v>372</v>
      </c>
      <c r="M439" s="26" t="n">
        <v>36.24</v>
      </c>
      <c r="N439" s="26">
        <f>J439*M439</f>
        <v>289.92</v>
      </c>
      <c r="O439" s="26">
        <f>L439-N439</f>
        <v>82.08</v>
      </c>
      <c r="P439">
        <f>IF(AND(OR(Dashboard!$C$5="All",F439=Dashboard!$C$5),OR(Dashboard!$G$5="All",I439=Dashboard!$G$5),OR(Dashboard!$K$5="All",G439=Dashboard!$K$5)),1,0)</f>
        <v>1</v>
      </c>
      <c r="Q439">
        <f>IF(P439=1,IF(COUNTIFS($C$2:C439,C439,$P$2:P439,1)=1,1,0),0)</f>
        <v>1</v>
      </c>
    </row>
    <row r="440">
      <c r="A440" s="24" t="n">
        <v>45944</v>
      </c>
      <c r="B440" s="25" t="n">
        <v>45931</v>
      </c>
      <c r="C440" t="inlineStr">
        <is>
          <t>SO-26173</t>
        </is>
      </c>
      <c r="D440" t="inlineStr">
        <is>
          <t>Cindlemoor Café</t>
        </is>
      </c>
      <c r="E440" t="inlineStr">
        <is>
          <t>Café</t>
        </is>
      </c>
      <c r="F440" t="inlineStr">
        <is>
          <t>West</t>
        </is>
      </c>
      <c r="G440" t="inlineStr">
        <is>
          <t>Lena K.</t>
        </is>
      </c>
      <c r="H440" t="inlineStr">
        <is>
          <t>Chai concentrate 1L x6</t>
        </is>
      </c>
      <c r="I440" t="inlineStr">
        <is>
          <t>Beverages</t>
        </is>
      </c>
      <c r="J440" t="n">
        <v>3</v>
      </c>
      <c r="K440" s="26" t="n">
        <v>42</v>
      </c>
      <c r="L440" s="26">
        <f>J440*K440</f>
        <v>126</v>
      </c>
      <c r="M440" s="26" t="n">
        <v>25.09</v>
      </c>
      <c r="N440" s="26">
        <f>J440*M440</f>
        <v>75.27</v>
      </c>
      <c r="O440" s="26">
        <f>L440-N440</f>
        <v>50.73</v>
      </c>
      <c r="P440">
        <f>IF(AND(OR(Dashboard!$C$5="All",F440=Dashboard!$C$5),OR(Dashboard!$G$5="All",I440=Dashboard!$G$5),OR(Dashboard!$K$5="All",G440=Dashboard!$K$5)),1,0)</f>
        <v>1</v>
      </c>
      <c r="Q440">
        <f>IF(P440=1,IF(COUNTIFS($C$2:C440,C440,$P$2:P440,1)=1,1,0),0)</f>
        <v>0</v>
      </c>
    </row>
    <row r="441">
      <c r="A441" s="24" t="n">
        <v>45944</v>
      </c>
      <c r="B441" s="25" t="n">
        <v>45931</v>
      </c>
      <c r="C441" t="inlineStr">
        <is>
          <t>SO-26173</t>
        </is>
      </c>
      <c r="D441" t="inlineStr">
        <is>
          <t>Cindlemoor Café</t>
        </is>
      </c>
      <c r="E441" t="inlineStr">
        <is>
          <t>Café</t>
        </is>
      </c>
      <c r="F441" t="inlineStr">
        <is>
          <t>West</t>
        </is>
      </c>
      <c r="G441" t="inlineStr">
        <is>
          <t>Lena K.</t>
        </is>
      </c>
      <c r="H441" t="inlineStr">
        <is>
          <t>Bagels x36</t>
        </is>
      </c>
      <c r="I441" t="inlineStr">
        <is>
          <t>Bakery</t>
        </is>
      </c>
      <c r="J441" t="n">
        <v>7</v>
      </c>
      <c r="K441" s="26" t="n">
        <v>38.5</v>
      </c>
      <c r="L441" s="26">
        <f>J441*K441</f>
        <v>269.5</v>
      </c>
      <c r="M441" s="26" t="n">
        <v>23.48</v>
      </c>
      <c r="N441" s="26">
        <f>J441*M441</f>
        <v>164.36</v>
      </c>
      <c r="O441" s="26">
        <f>L441-N441</f>
        <v>105.14</v>
      </c>
      <c r="P441">
        <f>IF(AND(OR(Dashboard!$C$5="All",F441=Dashboard!$C$5),OR(Dashboard!$G$5="All",I441=Dashboard!$G$5),OR(Dashboard!$K$5="All",G441=Dashboard!$K$5)),1,0)</f>
        <v>1</v>
      </c>
      <c r="Q441">
        <f>IF(P441=1,IF(COUNTIFS($C$2:C441,C441,$P$2:P441,1)=1,1,0),0)</f>
        <v>0</v>
      </c>
    </row>
    <row r="442">
      <c r="A442" s="24" t="n">
        <v>45945</v>
      </c>
      <c r="B442" s="25" t="n">
        <v>45931</v>
      </c>
      <c r="C442" t="inlineStr">
        <is>
          <t>SO-26139</t>
        </is>
      </c>
      <c r="D442" t="inlineStr">
        <is>
          <t>Istowe Coffee House</t>
        </is>
      </c>
      <c r="E442" t="inlineStr">
        <is>
          <t>Café</t>
        </is>
      </c>
      <c r="F442" t="inlineStr">
        <is>
          <t>North</t>
        </is>
      </c>
      <c r="G442" t="inlineStr">
        <is>
          <t>Priya N.</t>
        </is>
      </c>
      <c r="H442" t="inlineStr">
        <is>
          <t>Rolled oats 5kg</t>
        </is>
      </c>
      <c r="I442" t="inlineStr">
        <is>
          <t>Dry goods</t>
        </is>
      </c>
      <c r="J442" t="n">
        <v>13</v>
      </c>
      <c r="K442" s="26" t="n">
        <v>14.75</v>
      </c>
      <c r="L442" s="26">
        <f>J442*K442</f>
        <v>191.75</v>
      </c>
      <c r="M442" s="26" t="n">
        <v>10.14</v>
      </c>
      <c r="N442" s="26">
        <f>J442*M442</f>
        <v>131.82</v>
      </c>
      <c r="O442" s="26">
        <f>L442-N442</f>
        <v>59.93</v>
      </c>
      <c r="P442">
        <f>IF(AND(OR(Dashboard!$C$5="All",F442=Dashboard!$C$5),OR(Dashboard!$G$5="All",I442=Dashboard!$G$5),OR(Dashboard!$K$5="All",G442=Dashboard!$K$5)),1,0)</f>
        <v>1</v>
      </c>
      <c r="Q442">
        <f>IF(P442=1,IF(COUNTIFS($C$2:C442,C442,$P$2:P442,1)=1,1,0),0)</f>
        <v>1</v>
      </c>
    </row>
    <row r="443">
      <c r="A443" s="24" t="n">
        <v>45945</v>
      </c>
      <c r="B443" s="25" t="n">
        <v>45931</v>
      </c>
      <c r="C443" t="inlineStr">
        <is>
          <t>SO-26139</t>
        </is>
      </c>
      <c r="D443" t="inlineStr">
        <is>
          <t>Istowe Coffee House</t>
        </is>
      </c>
      <c r="E443" t="inlineStr">
        <is>
          <t>Café</t>
        </is>
      </c>
      <c r="F443" t="inlineStr">
        <is>
          <t>North</t>
        </is>
      </c>
      <c r="G443" t="inlineStr">
        <is>
          <t>Priya N.</t>
        </is>
      </c>
      <c r="H443" t="inlineStr">
        <is>
          <t>Barista milk 1L x12</t>
        </is>
      </c>
      <c r="I443" t="inlineStr">
        <is>
          <t>Dairy &amp; eggs</t>
        </is>
      </c>
      <c r="J443" t="n">
        <v>2</v>
      </c>
      <c r="K443" s="26" t="n">
        <v>26.4</v>
      </c>
      <c r="L443" s="26">
        <f>J443*K443</f>
        <v>52.8</v>
      </c>
      <c r="M443" s="26" t="n">
        <v>20.69</v>
      </c>
      <c r="N443" s="26">
        <f>J443*M443</f>
        <v>41.38</v>
      </c>
      <c r="O443" s="26">
        <f>L443-N443</f>
        <v>11.42</v>
      </c>
      <c r="P443">
        <f>IF(AND(OR(Dashboard!$C$5="All",F443=Dashboard!$C$5),OR(Dashboard!$G$5="All",I443=Dashboard!$G$5),OR(Dashboard!$K$5="All",G443=Dashboard!$K$5)),1,0)</f>
        <v>1</v>
      </c>
      <c r="Q443">
        <f>IF(P443=1,IF(COUNTIFS($C$2:C443,C443,$P$2:P443,1)=1,1,0),0)</f>
        <v>0</v>
      </c>
    </row>
    <row r="444">
      <c r="A444" s="24" t="n">
        <v>45945</v>
      </c>
      <c r="B444" s="25" t="n">
        <v>45931</v>
      </c>
      <c r="C444" t="inlineStr">
        <is>
          <t>SO-26139</t>
        </is>
      </c>
      <c r="D444" t="inlineStr">
        <is>
          <t>Istowe Coffee House</t>
        </is>
      </c>
      <c r="E444" t="inlineStr">
        <is>
          <t>Café</t>
        </is>
      </c>
      <c r="F444" t="inlineStr">
        <is>
          <t>North</t>
        </is>
      </c>
      <c r="G444" t="inlineStr">
        <is>
          <t>Priya N.</t>
        </is>
      </c>
      <c r="H444" t="inlineStr">
        <is>
          <t>Sparkling water 24pk</t>
        </is>
      </c>
      <c r="I444" t="inlineStr">
        <is>
          <t>Beverages</t>
        </is>
      </c>
      <c r="J444" t="n">
        <v>4</v>
      </c>
      <c r="K444" s="26" t="n">
        <v>21.6</v>
      </c>
      <c r="L444" s="26">
        <f>J444*K444</f>
        <v>86.4</v>
      </c>
      <c r="M444" s="26" t="n">
        <v>12.84</v>
      </c>
      <c r="N444" s="26">
        <f>J444*M444</f>
        <v>51.36</v>
      </c>
      <c r="O444" s="26">
        <f>L444-N444</f>
        <v>35.04</v>
      </c>
      <c r="P444">
        <f>IF(AND(OR(Dashboard!$C$5="All",F444=Dashboard!$C$5),OR(Dashboard!$G$5="All",I444=Dashboard!$G$5),OR(Dashboard!$K$5="All",G444=Dashboard!$K$5)),1,0)</f>
        <v>1</v>
      </c>
      <c r="Q444">
        <f>IF(P444=1,IF(COUNTIFS($C$2:C444,C444,$P$2:P444,1)=1,1,0),0)</f>
        <v>0</v>
      </c>
    </row>
    <row r="445">
      <c r="A445" s="24" t="n">
        <v>45945</v>
      </c>
      <c r="B445" s="25" t="n">
        <v>45931</v>
      </c>
      <c r="C445" t="inlineStr">
        <is>
          <t>SO-26155</t>
        </is>
      </c>
      <c r="D445" t="inlineStr">
        <is>
          <t>Tamsel Coffee House</t>
        </is>
      </c>
      <c r="E445" t="inlineStr">
        <is>
          <t>Café</t>
        </is>
      </c>
      <c r="F445" t="inlineStr">
        <is>
          <t>East</t>
        </is>
      </c>
      <c r="G445" t="inlineStr">
        <is>
          <t>Priya N.</t>
        </is>
      </c>
      <c r="H445" t="inlineStr">
        <is>
          <t>Olive oil 4L</t>
        </is>
      </c>
      <c r="I445" t="inlineStr">
        <is>
          <t>Dry goods</t>
        </is>
      </c>
      <c r="J445" t="n">
        <v>9</v>
      </c>
      <c r="K445" s="26" t="n">
        <v>38.9</v>
      </c>
      <c r="L445" s="26">
        <f>J445*K445</f>
        <v>350.1</v>
      </c>
      <c r="M445" s="26" t="n">
        <v>26.93</v>
      </c>
      <c r="N445" s="26">
        <f>J445*M445</f>
        <v>242.37</v>
      </c>
      <c r="O445" s="26">
        <f>L445-N445</f>
        <v>107.73</v>
      </c>
      <c r="P445">
        <f>IF(AND(OR(Dashboard!$C$5="All",F445=Dashboard!$C$5),OR(Dashboard!$G$5="All",I445=Dashboard!$G$5),OR(Dashboard!$K$5="All",G445=Dashboard!$K$5)),1,0)</f>
        <v>1</v>
      </c>
      <c r="Q445">
        <f>IF(P445=1,IF(COUNTIFS($C$2:C445,C445,$P$2:P445,1)=1,1,0),0)</f>
        <v>1</v>
      </c>
    </row>
    <row r="446">
      <c r="A446" s="24" t="n">
        <v>45945</v>
      </c>
      <c r="B446" s="25" t="n">
        <v>45931</v>
      </c>
      <c r="C446" t="inlineStr">
        <is>
          <t>SO-26155</t>
        </is>
      </c>
      <c r="D446" t="inlineStr">
        <is>
          <t>Tamsel Coffee House</t>
        </is>
      </c>
      <c r="E446" t="inlineStr">
        <is>
          <t>Café</t>
        </is>
      </c>
      <c r="F446" t="inlineStr">
        <is>
          <t>East</t>
        </is>
      </c>
      <c r="G446" t="inlineStr">
        <is>
          <t>Priya N.</t>
        </is>
      </c>
      <c r="H446" t="inlineStr">
        <is>
          <t>Cheddar block 2kg</t>
        </is>
      </c>
      <c r="I446" t="inlineStr">
        <is>
          <t>Dairy &amp; eggs</t>
        </is>
      </c>
      <c r="J446" t="n">
        <v>10</v>
      </c>
      <c r="K446" s="26" t="n">
        <v>31.5</v>
      </c>
      <c r="L446" s="26">
        <f>J446*K446</f>
        <v>315</v>
      </c>
      <c r="M446" s="26" t="n">
        <v>24.64</v>
      </c>
      <c r="N446" s="26">
        <f>J446*M446</f>
        <v>246.4</v>
      </c>
      <c r="O446" s="26">
        <f>L446-N446</f>
        <v>68.6</v>
      </c>
      <c r="P446">
        <f>IF(AND(OR(Dashboard!$C$5="All",F446=Dashboard!$C$5),OR(Dashboard!$G$5="All",I446=Dashboard!$G$5),OR(Dashboard!$K$5="All",G446=Dashboard!$K$5)),1,0)</f>
        <v>1</v>
      </c>
      <c r="Q446">
        <f>IF(P446=1,IF(COUNTIFS($C$2:C446,C446,$P$2:P446,1)=1,1,0),0)</f>
        <v>0</v>
      </c>
    </row>
    <row r="447">
      <c r="A447" s="24" t="n">
        <v>45945</v>
      </c>
      <c r="B447" s="25" t="n">
        <v>45931</v>
      </c>
      <c r="C447" t="inlineStr">
        <is>
          <t>SO-26163</t>
        </is>
      </c>
      <c r="D447" t="inlineStr">
        <is>
          <t>Brasken Events Co.</t>
        </is>
      </c>
      <c r="E447" t="inlineStr">
        <is>
          <t>Caterer</t>
        </is>
      </c>
      <c r="F447" t="inlineStr">
        <is>
          <t>North</t>
        </is>
      </c>
      <c r="G447" t="inlineStr">
        <is>
          <t>Priya N.</t>
        </is>
      </c>
      <c r="H447" t="inlineStr">
        <is>
          <t>Gelato 5L</t>
        </is>
      </c>
      <c r="I447" t="inlineStr">
        <is>
          <t>Frozen</t>
        </is>
      </c>
      <c r="J447" t="n">
        <v>11</v>
      </c>
      <c r="K447" s="26" t="n">
        <v>46.5</v>
      </c>
      <c r="L447" s="26">
        <f>J447*K447</f>
        <v>511.5</v>
      </c>
      <c r="M447" s="26" t="n">
        <v>36.33</v>
      </c>
      <c r="N447" s="26">
        <f>J447*M447</f>
        <v>399.63</v>
      </c>
      <c r="O447" s="26">
        <f>L447-N447</f>
        <v>111.87</v>
      </c>
      <c r="P447">
        <f>IF(AND(OR(Dashboard!$C$5="All",F447=Dashboard!$C$5),OR(Dashboard!$G$5="All",I447=Dashboard!$G$5),OR(Dashboard!$K$5="All",G447=Dashboard!$K$5)),1,0)</f>
        <v>1</v>
      </c>
      <c r="Q447">
        <f>IF(P447=1,IF(COUNTIFS($C$2:C447,C447,$P$2:P447,1)=1,1,0),0)</f>
        <v>1</v>
      </c>
    </row>
    <row r="448">
      <c r="A448" s="24" t="n">
        <v>45945</v>
      </c>
      <c r="B448" s="25" t="n">
        <v>45931</v>
      </c>
      <c r="C448" t="inlineStr">
        <is>
          <t>SO-26163</t>
        </is>
      </c>
      <c r="D448" t="inlineStr">
        <is>
          <t>Brasken Events Co.</t>
        </is>
      </c>
      <c r="E448" t="inlineStr">
        <is>
          <t>Caterer</t>
        </is>
      </c>
      <c r="F448" t="inlineStr">
        <is>
          <t>North</t>
        </is>
      </c>
      <c r="G448" t="inlineStr">
        <is>
          <t>Priya N.</t>
        </is>
      </c>
      <c r="H448" t="inlineStr">
        <is>
          <t>Orange juice 2L x6</t>
        </is>
      </c>
      <c r="I448" t="inlineStr">
        <is>
          <t>Beverages</t>
        </is>
      </c>
      <c r="J448" t="n">
        <v>9</v>
      </c>
      <c r="K448" s="26" t="n">
        <v>27</v>
      </c>
      <c r="L448" s="26">
        <f>J448*K448</f>
        <v>243</v>
      </c>
      <c r="M448" s="26" t="n">
        <v>16.72</v>
      </c>
      <c r="N448" s="26">
        <f>J448*M448</f>
        <v>150.48</v>
      </c>
      <c r="O448" s="26">
        <f>L448-N448</f>
        <v>92.52</v>
      </c>
      <c r="P448">
        <f>IF(AND(OR(Dashboard!$C$5="All",F448=Dashboard!$C$5),OR(Dashboard!$G$5="All",I448=Dashboard!$G$5),OR(Dashboard!$K$5="All",G448=Dashboard!$K$5)),1,0)</f>
        <v>1</v>
      </c>
      <c r="Q448">
        <f>IF(P448=1,IF(COUNTIFS($C$2:C448,C448,$P$2:P448,1)=1,1,0),0)</f>
        <v>0</v>
      </c>
    </row>
    <row r="449">
      <c r="A449" s="24" t="n">
        <v>45945</v>
      </c>
      <c r="B449" s="25" t="n">
        <v>45931</v>
      </c>
      <c r="C449" t="inlineStr">
        <is>
          <t>SO-26172</t>
        </is>
      </c>
      <c r="D449" t="inlineStr">
        <is>
          <t>Fallowden Coffee House</t>
        </is>
      </c>
      <c r="E449" t="inlineStr">
        <is>
          <t>Café</t>
        </is>
      </c>
      <c r="F449" t="inlineStr">
        <is>
          <t>South</t>
        </is>
      </c>
      <c r="G449" t="inlineStr">
        <is>
          <t>Tom W.</t>
        </is>
      </c>
      <c r="H449" t="inlineStr">
        <is>
          <t>Gelato 5L</t>
        </is>
      </c>
      <c r="I449" t="inlineStr">
        <is>
          <t>Frozen</t>
        </is>
      </c>
      <c r="J449" t="n">
        <v>7</v>
      </c>
      <c r="K449" s="26" t="n">
        <v>46.5</v>
      </c>
      <c r="L449" s="26">
        <f>J449*K449</f>
        <v>325.5</v>
      </c>
      <c r="M449" s="26" t="n">
        <v>36.15</v>
      </c>
      <c r="N449" s="26">
        <f>J449*M449</f>
        <v>253.05</v>
      </c>
      <c r="O449" s="26">
        <f>L449-N449</f>
        <v>72.45</v>
      </c>
      <c r="P449">
        <f>IF(AND(OR(Dashboard!$C$5="All",F449=Dashboard!$C$5),OR(Dashboard!$G$5="All",I449=Dashboard!$G$5),OR(Dashboard!$K$5="All",G449=Dashboard!$K$5)),1,0)</f>
        <v>1</v>
      </c>
      <c r="Q449">
        <f>IF(P449=1,IF(COUNTIFS($C$2:C449,C449,$P$2:P449,1)=1,1,0),0)</f>
        <v>1</v>
      </c>
    </row>
    <row r="450">
      <c r="A450" s="24" t="n">
        <v>45945</v>
      </c>
      <c r="B450" s="25" t="n">
        <v>45931</v>
      </c>
      <c r="C450" t="inlineStr">
        <is>
          <t>SO-26172</t>
        </is>
      </c>
      <c r="D450" t="inlineStr">
        <is>
          <t>Fallowden Coffee House</t>
        </is>
      </c>
      <c r="E450" t="inlineStr">
        <is>
          <t>Café</t>
        </is>
      </c>
      <c r="F450" t="inlineStr">
        <is>
          <t>South</t>
        </is>
      </c>
      <c r="G450" t="inlineStr">
        <is>
          <t>Tom W.</t>
        </is>
      </c>
      <c r="H450" t="inlineStr">
        <is>
          <t>Cheddar block 2kg</t>
        </is>
      </c>
      <c r="I450" t="inlineStr">
        <is>
          <t>Dairy &amp; eggs</t>
        </is>
      </c>
      <c r="J450" t="n">
        <v>5</v>
      </c>
      <c r="K450" s="26" t="n">
        <v>31.5</v>
      </c>
      <c r="L450" s="26">
        <f>J450*K450</f>
        <v>157.5</v>
      </c>
      <c r="M450" s="26" t="n">
        <v>25.92</v>
      </c>
      <c r="N450" s="26">
        <f>J450*M450</f>
        <v>129.6</v>
      </c>
      <c r="O450" s="26">
        <f>L450-N450</f>
        <v>27.9</v>
      </c>
      <c r="P450">
        <f>IF(AND(OR(Dashboard!$C$5="All",F450=Dashboard!$C$5),OR(Dashboard!$G$5="All",I450=Dashboard!$G$5),OR(Dashboard!$K$5="All",G450=Dashboard!$K$5)),1,0)</f>
        <v>1</v>
      </c>
      <c r="Q450">
        <f>IF(P450=1,IF(COUNTIFS($C$2:C450,C450,$P$2:P450,1)=1,1,0),0)</f>
        <v>0</v>
      </c>
    </row>
    <row r="451">
      <c r="A451" s="24" t="n">
        <v>45945</v>
      </c>
      <c r="B451" s="25" t="n">
        <v>45931</v>
      </c>
      <c r="C451" t="inlineStr">
        <is>
          <t>SO-26172</t>
        </is>
      </c>
      <c r="D451" t="inlineStr">
        <is>
          <t>Fallowden Coffee House</t>
        </is>
      </c>
      <c r="E451" t="inlineStr">
        <is>
          <t>Café</t>
        </is>
      </c>
      <c r="F451" t="inlineStr">
        <is>
          <t>South</t>
        </is>
      </c>
      <c r="G451" t="inlineStr">
        <is>
          <t>Tom W.</t>
        </is>
      </c>
      <c r="H451" t="inlineStr">
        <is>
          <t>Arborio rice 5kg</t>
        </is>
      </c>
      <c r="I451" t="inlineStr">
        <is>
          <t>Dry goods</t>
        </is>
      </c>
      <c r="J451" t="n">
        <v>10</v>
      </c>
      <c r="K451" s="26" t="n">
        <v>21.3</v>
      </c>
      <c r="L451" s="26">
        <f>J451*K451</f>
        <v>213</v>
      </c>
      <c r="M451" s="26" t="n">
        <v>14.95</v>
      </c>
      <c r="N451" s="26">
        <f>J451*M451</f>
        <v>149.5</v>
      </c>
      <c r="O451" s="26">
        <f>L451-N451</f>
        <v>63.5</v>
      </c>
      <c r="P451">
        <f>IF(AND(OR(Dashboard!$C$5="All",F451=Dashboard!$C$5),OR(Dashboard!$G$5="All",I451=Dashboard!$G$5),OR(Dashboard!$K$5="All",G451=Dashboard!$K$5)),1,0)</f>
        <v>1</v>
      </c>
      <c r="Q451">
        <f>IF(P451=1,IF(COUNTIFS($C$2:C451,C451,$P$2:P451,1)=1,1,0),0)</f>
        <v>0</v>
      </c>
    </row>
    <row r="452">
      <c r="A452" s="24" t="n">
        <v>45945</v>
      </c>
      <c r="B452" s="25" t="n">
        <v>45931</v>
      </c>
      <c r="C452" t="inlineStr">
        <is>
          <t>SO-26172</t>
        </is>
      </c>
      <c r="D452" t="inlineStr">
        <is>
          <t>Fallowden Coffee House</t>
        </is>
      </c>
      <c r="E452" t="inlineStr">
        <is>
          <t>Café</t>
        </is>
      </c>
      <c r="F452" t="inlineStr">
        <is>
          <t>South</t>
        </is>
      </c>
      <c r="G452" t="inlineStr">
        <is>
          <t>Tom W.</t>
        </is>
      </c>
      <c r="H452" t="inlineStr">
        <is>
          <t>Loose-leaf tea 500g</t>
        </is>
      </c>
      <c r="I452" t="inlineStr">
        <is>
          <t>Beverages</t>
        </is>
      </c>
      <c r="J452" t="n">
        <v>4</v>
      </c>
      <c r="K452" s="26" t="n">
        <v>18.9</v>
      </c>
      <c r="L452" s="26">
        <f>J452*K452</f>
        <v>75.6</v>
      </c>
      <c r="M452" s="26" t="n">
        <v>11.28</v>
      </c>
      <c r="N452" s="26">
        <f>J452*M452</f>
        <v>45.12</v>
      </c>
      <c r="O452" s="26">
        <f>L452-N452</f>
        <v>30.48</v>
      </c>
      <c r="P452">
        <f>IF(AND(OR(Dashboard!$C$5="All",F452=Dashboard!$C$5),OR(Dashboard!$G$5="All",I452=Dashboard!$G$5),OR(Dashboard!$K$5="All",G452=Dashboard!$K$5)),1,0)</f>
        <v>1</v>
      </c>
      <c r="Q452">
        <f>IF(P452=1,IF(COUNTIFS($C$2:C452,C452,$P$2:P452,1)=1,1,0),0)</f>
        <v>0</v>
      </c>
    </row>
    <row r="453">
      <c r="A453" s="24" t="n">
        <v>45946</v>
      </c>
      <c r="B453" s="25" t="n">
        <v>45931</v>
      </c>
      <c r="C453" t="inlineStr">
        <is>
          <t>SO-26147</t>
        </is>
      </c>
      <c r="D453" t="inlineStr">
        <is>
          <t>Vantrey Pantry</t>
        </is>
      </c>
      <c r="E453" t="inlineStr">
        <is>
          <t>Grocer</t>
        </is>
      </c>
      <c r="F453" t="inlineStr">
        <is>
          <t>West</t>
        </is>
      </c>
      <c r="G453" t="inlineStr">
        <is>
          <t>Lena K.</t>
        </is>
      </c>
      <c r="H453" t="inlineStr">
        <is>
          <t>Puff pastry sheets 5kg</t>
        </is>
      </c>
      <c r="I453" t="inlineStr">
        <is>
          <t>Frozen</t>
        </is>
      </c>
      <c r="J453" t="n">
        <v>29</v>
      </c>
      <c r="K453" s="26" t="n">
        <v>34</v>
      </c>
      <c r="L453" s="26">
        <f>J453*K453</f>
        <v>986</v>
      </c>
      <c r="M453" s="26" t="n">
        <v>26.99</v>
      </c>
      <c r="N453" s="26">
        <f>J453*M453</f>
        <v>782.71</v>
      </c>
      <c r="O453" s="26">
        <f>L453-N453</f>
        <v>203.29</v>
      </c>
      <c r="P453">
        <f>IF(AND(OR(Dashboard!$C$5="All",F453=Dashboard!$C$5),OR(Dashboard!$G$5="All",I453=Dashboard!$G$5),OR(Dashboard!$K$5="All",G453=Dashboard!$K$5)),1,0)</f>
        <v>1</v>
      </c>
      <c r="Q453">
        <f>IF(P453=1,IF(COUNTIFS($C$2:C453,C453,$P$2:P453,1)=1,1,0),0)</f>
        <v>1</v>
      </c>
    </row>
    <row r="454">
      <c r="A454" s="24" t="n">
        <v>45946</v>
      </c>
      <c r="B454" s="25" t="n">
        <v>45931</v>
      </c>
      <c r="C454" t="inlineStr">
        <is>
          <t>SO-26147</t>
        </is>
      </c>
      <c r="D454" t="inlineStr">
        <is>
          <t>Vantrey Pantry</t>
        </is>
      </c>
      <c r="E454" t="inlineStr">
        <is>
          <t>Grocer</t>
        </is>
      </c>
      <c r="F454" t="inlineStr">
        <is>
          <t>West</t>
        </is>
      </c>
      <c r="G454" t="inlineStr">
        <is>
          <t>Lena K.</t>
        </is>
      </c>
      <c r="H454" t="inlineStr">
        <is>
          <t>Sourdough loaf x10</t>
        </is>
      </c>
      <c r="I454" t="inlineStr">
        <is>
          <t>Bakery</t>
        </is>
      </c>
      <c r="J454" t="n">
        <v>23</v>
      </c>
      <c r="K454" s="26" t="n">
        <v>52</v>
      </c>
      <c r="L454" s="26">
        <f>J454*K454</f>
        <v>1196</v>
      </c>
      <c r="M454" s="26" t="n">
        <v>28.73</v>
      </c>
      <c r="N454" s="26">
        <f>J454*M454</f>
        <v>660.79</v>
      </c>
      <c r="O454" s="26">
        <f>L454-N454</f>
        <v>535.21</v>
      </c>
      <c r="P454">
        <f>IF(AND(OR(Dashboard!$C$5="All",F454=Dashboard!$C$5),OR(Dashboard!$G$5="All",I454=Dashboard!$G$5),OR(Dashboard!$K$5="All",G454=Dashboard!$K$5)),1,0)</f>
        <v>1</v>
      </c>
      <c r="Q454">
        <f>IF(P454=1,IF(COUNTIFS($C$2:C454,C454,$P$2:P454,1)=1,1,0),0)</f>
        <v>0</v>
      </c>
    </row>
    <row r="455">
      <c r="A455" s="24" t="n">
        <v>45946</v>
      </c>
      <c r="B455" s="25" t="n">
        <v>45931</v>
      </c>
      <c r="C455" t="inlineStr">
        <is>
          <t>SO-26147</t>
        </is>
      </c>
      <c r="D455" t="inlineStr">
        <is>
          <t>Vantrey Pantry</t>
        </is>
      </c>
      <c r="E455" t="inlineStr">
        <is>
          <t>Grocer</t>
        </is>
      </c>
      <c r="F455" t="inlineStr">
        <is>
          <t>West</t>
        </is>
      </c>
      <c r="G455" t="inlineStr">
        <is>
          <t>Lena K.</t>
        </is>
      </c>
      <c r="H455" t="inlineStr">
        <is>
          <t>Chai concentrate 1L x6</t>
        </is>
      </c>
      <c r="I455" t="inlineStr">
        <is>
          <t>Beverages</t>
        </is>
      </c>
      <c r="J455" t="n">
        <v>15</v>
      </c>
      <c r="K455" s="26" t="n">
        <v>42</v>
      </c>
      <c r="L455" s="26">
        <f>J455*K455</f>
        <v>630</v>
      </c>
      <c r="M455" s="26" t="n">
        <v>26.16</v>
      </c>
      <c r="N455" s="26">
        <f>J455*M455</f>
        <v>392.4</v>
      </c>
      <c r="O455" s="26">
        <f>L455-N455</f>
        <v>237.6</v>
      </c>
      <c r="P455">
        <f>IF(AND(OR(Dashboard!$C$5="All",F455=Dashboard!$C$5),OR(Dashboard!$G$5="All",I455=Dashboard!$G$5),OR(Dashboard!$K$5="All",G455=Dashboard!$K$5)),1,0)</f>
        <v>1</v>
      </c>
      <c r="Q455">
        <f>IF(P455=1,IF(COUNTIFS($C$2:C455,C455,$P$2:P455,1)=1,1,0),0)</f>
        <v>0</v>
      </c>
    </row>
    <row r="456">
      <c r="A456" s="24" t="n">
        <v>45946</v>
      </c>
      <c r="B456" s="25" t="n">
        <v>45931</v>
      </c>
      <c r="C456" t="inlineStr">
        <is>
          <t>SO-26157</t>
        </is>
      </c>
      <c r="D456" t="inlineStr">
        <is>
          <t>Thornable Kitchen</t>
        </is>
      </c>
      <c r="E456" t="inlineStr">
        <is>
          <t>Restaurant</t>
        </is>
      </c>
      <c r="F456" t="inlineStr">
        <is>
          <t>South</t>
        </is>
      </c>
      <c r="G456" t="inlineStr">
        <is>
          <t>Tom W.</t>
        </is>
      </c>
      <c r="H456" t="inlineStr">
        <is>
          <t>Croissant dough x48</t>
        </is>
      </c>
      <c r="I456" t="inlineStr">
        <is>
          <t>Bakery</t>
        </is>
      </c>
      <c r="J456" t="n">
        <v>4</v>
      </c>
      <c r="K456" s="26" t="n">
        <v>67.2</v>
      </c>
      <c r="L456" s="26">
        <f>J456*K456</f>
        <v>268.8</v>
      </c>
      <c r="M456" s="26" t="n">
        <v>37.1</v>
      </c>
      <c r="N456" s="26">
        <f>J456*M456</f>
        <v>148.4</v>
      </c>
      <c r="O456" s="26">
        <f>L456-N456</f>
        <v>120.4</v>
      </c>
      <c r="P456">
        <f>IF(AND(OR(Dashboard!$C$5="All",F456=Dashboard!$C$5),OR(Dashboard!$G$5="All",I456=Dashboard!$G$5),OR(Dashboard!$K$5="All",G456=Dashboard!$K$5)),1,0)</f>
        <v>1</v>
      </c>
      <c r="Q456">
        <f>IF(P456=1,IF(COUNTIFS($C$2:C456,C456,$P$2:P456,1)=1,1,0),0)</f>
        <v>1</v>
      </c>
    </row>
    <row r="457">
      <c r="A457" s="24" t="n">
        <v>45946</v>
      </c>
      <c r="B457" s="25" t="n">
        <v>45931</v>
      </c>
      <c r="C457" t="inlineStr">
        <is>
          <t>SO-26157</t>
        </is>
      </c>
      <c r="D457" t="inlineStr">
        <is>
          <t>Thornable Kitchen</t>
        </is>
      </c>
      <c r="E457" t="inlineStr">
        <is>
          <t>Restaurant</t>
        </is>
      </c>
      <c r="F457" t="inlineStr">
        <is>
          <t>South</t>
        </is>
      </c>
      <c r="G457" t="inlineStr">
        <is>
          <t>Tom W.</t>
        </is>
      </c>
      <c r="H457" t="inlineStr">
        <is>
          <t>Frozen berries 2kg</t>
        </is>
      </c>
      <c r="I457" t="inlineStr">
        <is>
          <t>Frozen</t>
        </is>
      </c>
      <c r="J457" t="n">
        <v>13</v>
      </c>
      <c r="K457" s="26" t="n">
        <v>19.8</v>
      </c>
      <c r="L457" s="26">
        <f>J457*K457</f>
        <v>257.4</v>
      </c>
      <c r="M457" s="26" t="n">
        <v>15.15</v>
      </c>
      <c r="N457" s="26">
        <f>J457*M457</f>
        <v>196.95</v>
      </c>
      <c r="O457" s="26">
        <f>L457-N457</f>
        <v>60.45</v>
      </c>
      <c r="P457">
        <f>IF(AND(OR(Dashboard!$C$5="All",F457=Dashboard!$C$5),OR(Dashboard!$G$5="All",I457=Dashboard!$G$5),OR(Dashboard!$K$5="All",G457=Dashboard!$K$5)),1,0)</f>
        <v>1</v>
      </c>
      <c r="Q457">
        <f>IF(P457=1,IF(COUNTIFS($C$2:C457,C457,$P$2:P457,1)=1,1,0),0)</f>
        <v>0</v>
      </c>
    </row>
    <row r="458">
      <c r="A458" s="24" t="n">
        <v>45946</v>
      </c>
      <c r="B458" s="25" t="n">
        <v>45931</v>
      </c>
      <c r="C458" t="inlineStr">
        <is>
          <t>SO-26157</t>
        </is>
      </c>
      <c r="D458" t="inlineStr">
        <is>
          <t>Thornable Kitchen</t>
        </is>
      </c>
      <c r="E458" t="inlineStr">
        <is>
          <t>Restaurant</t>
        </is>
      </c>
      <c r="F458" t="inlineStr">
        <is>
          <t>South</t>
        </is>
      </c>
      <c r="G458" t="inlineStr">
        <is>
          <t>Tom W.</t>
        </is>
      </c>
      <c r="H458" t="inlineStr">
        <is>
          <t>Unsalted butter 5kg</t>
        </is>
      </c>
      <c r="I458" t="inlineStr">
        <is>
          <t>Dairy &amp; eggs</t>
        </is>
      </c>
      <c r="J458" t="n">
        <v>11</v>
      </c>
      <c r="K458" s="26" t="n">
        <v>58</v>
      </c>
      <c r="L458" s="26">
        <f>J458*K458</f>
        <v>638</v>
      </c>
      <c r="M458" s="26" t="n">
        <v>45.56</v>
      </c>
      <c r="N458" s="26">
        <f>J458*M458</f>
        <v>501.16</v>
      </c>
      <c r="O458" s="26">
        <f>L458-N458</f>
        <v>136.84</v>
      </c>
      <c r="P458">
        <f>IF(AND(OR(Dashboard!$C$5="All",F458=Dashboard!$C$5),OR(Dashboard!$G$5="All",I458=Dashboard!$G$5),OR(Dashboard!$K$5="All",G458=Dashboard!$K$5)),1,0)</f>
        <v>1</v>
      </c>
      <c r="Q458">
        <f>IF(P458=1,IF(COUNTIFS($C$2:C458,C458,$P$2:P458,1)=1,1,0),0)</f>
        <v>0</v>
      </c>
    </row>
    <row r="459">
      <c r="A459" s="24" t="n">
        <v>45946</v>
      </c>
      <c r="B459" s="25" t="n">
        <v>45931</v>
      </c>
      <c r="C459" t="inlineStr">
        <is>
          <t>SO-26157</t>
        </is>
      </c>
      <c r="D459" t="inlineStr">
        <is>
          <t>Thornable Kitchen</t>
        </is>
      </c>
      <c r="E459" t="inlineStr">
        <is>
          <t>Restaurant</t>
        </is>
      </c>
      <c r="F459" t="inlineStr">
        <is>
          <t>South</t>
        </is>
      </c>
      <c r="G459" t="inlineStr">
        <is>
          <t>Tom W.</t>
        </is>
      </c>
      <c r="H459" t="inlineStr">
        <is>
          <t>Plain flour 12.5kg</t>
        </is>
      </c>
      <c r="I459" t="inlineStr">
        <is>
          <t>Dry goods</t>
        </is>
      </c>
      <c r="J459" t="n">
        <v>11</v>
      </c>
      <c r="K459" s="26" t="n">
        <v>24.6</v>
      </c>
      <c r="L459" s="26">
        <f>J459*K459</f>
        <v>270.6</v>
      </c>
      <c r="M459" s="26" t="n">
        <v>17.63</v>
      </c>
      <c r="N459" s="26">
        <f>J459*M459</f>
        <v>193.93</v>
      </c>
      <c r="O459" s="26">
        <f>L459-N459</f>
        <v>76.67</v>
      </c>
      <c r="P459">
        <f>IF(AND(OR(Dashboard!$C$5="All",F459=Dashboard!$C$5),OR(Dashboard!$G$5="All",I459=Dashboard!$G$5),OR(Dashboard!$K$5="All",G459=Dashboard!$K$5)),1,0)</f>
        <v>1</v>
      </c>
      <c r="Q459">
        <f>IF(P459=1,IF(COUNTIFS($C$2:C459,C459,$P$2:P459,1)=1,1,0),0)</f>
        <v>0</v>
      </c>
    </row>
    <row r="460">
      <c r="A460" s="24" t="n">
        <v>45946</v>
      </c>
      <c r="B460" s="25" t="n">
        <v>45931</v>
      </c>
      <c r="C460" t="inlineStr">
        <is>
          <t>SO-26182</t>
        </is>
      </c>
      <c r="D460" t="inlineStr">
        <is>
          <t>Fallowden Coffee House</t>
        </is>
      </c>
      <c r="E460" t="inlineStr">
        <is>
          <t>Café</t>
        </is>
      </c>
      <c r="F460" t="inlineStr">
        <is>
          <t>South</t>
        </is>
      </c>
      <c r="G460" t="inlineStr">
        <is>
          <t>Tom W.</t>
        </is>
      </c>
      <c r="H460" t="inlineStr">
        <is>
          <t>Chips 2.5kg x4</t>
        </is>
      </c>
      <c r="I460" t="inlineStr">
        <is>
          <t>Frozen</t>
        </is>
      </c>
      <c r="J460" t="n">
        <v>7</v>
      </c>
      <c r="K460" s="26" t="n">
        <v>29.6</v>
      </c>
      <c r="L460" s="26">
        <f>J460*K460</f>
        <v>207.2</v>
      </c>
      <c r="M460" s="26" t="n">
        <v>23.75</v>
      </c>
      <c r="N460" s="26">
        <f>J460*M460</f>
        <v>166.25</v>
      </c>
      <c r="O460" s="26">
        <f>L460-N460</f>
        <v>40.95</v>
      </c>
      <c r="P460">
        <f>IF(AND(OR(Dashboard!$C$5="All",F460=Dashboard!$C$5),OR(Dashboard!$G$5="All",I460=Dashboard!$G$5),OR(Dashboard!$K$5="All",G460=Dashboard!$K$5)),1,0)</f>
        <v>1</v>
      </c>
      <c r="Q460">
        <f>IF(P460=1,IF(COUNTIFS($C$2:C460,C460,$P$2:P460,1)=1,1,0),0)</f>
        <v>1</v>
      </c>
    </row>
    <row r="461">
      <c r="A461" s="24" t="n">
        <v>45946</v>
      </c>
      <c r="B461" s="25" t="n">
        <v>45931</v>
      </c>
      <c r="C461" t="inlineStr">
        <is>
          <t>SO-26182</t>
        </is>
      </c>
      <c r="D461" t="inlineStr">
        <is>
          <t>Fallowden Coffee House</t>
        </is>
      </c>
      <c r="E461" t="inlineStr">
        <is>
          <t>Café</t>
        </is>
      </c>
      <c r="F461" t="inlineStr">
        <is>
          <t>South</t>
        </is>
      </c>
      <c r="G461" t="inlineStr">
        <is>
          <t>Tom W.</t>
        </is>
      </c>
      <c r="H461" t="inlineStr">
        <is>
          <t>Free-range eggs 15dz</t>
        </is>
      </c>
      <c r="I461" t="inlineStr">
        <is>
          <t>Dairy &amp; eggs</t>
        </is>
      </c>
      <c r="J461" t="n">
        <v>8</v>
      </c>
      <c r="K461" s="26" t="n">
        <v>84</v>
      </c>
      <c r="L461" s="26">
        <f>J461*K461</f>
        <v>672</v>
      </c>
      <c r="M461" s="26" t="n">
        <v>66.06</v>
      </c>
      <c r="N461" s="26">
        <f>J461*M461</f>
        <v>528.48</v>
      </c>
      <c r="O461" s="26">
        <f>L461-N461</f>
        <v>143.52</v>
      </c>
      <c r="P461">
        <f>IF(AND(OR(Dashboard!$C$5="All",F461=Dashboard!$C$5),OR(Dashboard!$G$5="All",I461=Dashboard!$G$5),OR(Dashboard!$K$5="All",G461=Dashboard!$K$5)),1,0)</f>
        <v>1</v>
      </c>
      <c r="Q461">
        <f>IF(P461=1,IF(COUNTIFS($C$2:C461,C461,$P$2:P461,1)=1,1,0),0)</f>
        <v>0</v>
      </c>
    </row>
    <row r="462">
      <c r="A462" s="24" t="n">
        <v>45946</v>
      </c>
      <c r="B462" s="25" t="n">
        <v>45931</v>
      </c>
      <c r="C462" t="inlineStr">
        <is>
          <t>SO-26182</t>
        </is>
      </c>
      <c r="D462" t="inlineStr">
        <is>
          <t>Fallowden Coffee House</t>
        </is>
      </c>
      <c r="E462" t="inlineStr">
        <is>
          <t>Café</t>
        </is>
      </c>
      <c r="F462" t="inlineStr">
        <is>
          <t>South</t>
        </is>
      </c>
      <c r="G462" t="inlineStr">
        <is>
          <t>Tom W.</t>
        </is>
      </c>
      <c r="H462" t="inlineStr">
        <is>
          <t>Sourdough loaf x10</t>
        </is>
      </c>
      <c r="I462" t="inlineStr">
        <is>
          <t>Bakery</t>
        </is>
      </c>
      <c r="J462" t="n">
        <v>7</v>
      </c>
      <c r="K462" s="26" t="n">
        <v>52</v>
      </c>
      <c r="L462" s="26">
        <f>J462*K462</f>
        <v>364</v>
      </c>
      <c r="M462" s="26" t="n">
        <v>30.73</v>
      </c>
      <c r="N462" s="26">
        <f>J462*M462</f>
        <v>215.11</v>
      </c>
      <c r="O462" s="26">
        <f>L462-N462</f>
        <v>148.89</v>
      </c>
      <c r="P462">
        <f>IF(AND(OR(Dashboard!$C$5="All",F462=Dashboard!$C$5),OR(Dashboard!$G$5="All",I462=Dashboard!$G$5),OR(Dashboard!$K$5="All",G462=Dashboard!$K$5)),1,0)</f>
        <v>1</v>
      </c>
      <c r="Q462">
        <f>IF(P462=1,IF(COUNTIFS($C$2:C462,C462,$P$2:P462,1)=1,1,0),0)</f>
        <v>0</v>
      </c>
    </row>
    <row r="463">
      <c r="A463" s="24" t="n">
        <v>45947</v>
      </c>
      <c r="B463" s="25" t="n">
        <v>45931</v>
      </c>
      <c r="C463" t="inlineStr">
        <is>
          <t>SO-26136</t>
        </is>
      </c>
      <c r="D463" t="inlineStr">
        <is>
          <t>Orrinby Bistro</t>
        </is>
      </c>
      <c r="E463" t="inlineStr">
        <is>
          <t>Restaurant</t>
        </is>
      </c>
      <c r="F463" t="inlineStr">
        <is>
          <t>South</t>
        </is>
      </c>
      <c r="G463" t="inlineStr">
        <is>
          <t>Tom W.</t>
        </is>
      </c>
      <c r="H463" t="inlineStr">
        <is>
          <t>Gelato 5L</t>
        </is>
      </c>
      <c r="I463" t="inlineStr">
        <is>
          <t>Frozen</t>
        </is>
      </c>
      <c r="J463" t="n">
        <v>3</v>
      </c>
      <c r="K463" s="26" t="n">
        <v>46.5</v>
      </c>
      <c r="L463" s="26">
        <f>J463*K463</f>
        <v>139.5</v>
      </c>
      <c r="M463" s="26" t="n">
        <v>34.62</v>
      </c>
      <c r="N463" s="26">
        <f>J463*M463</f>
        <v>103.86</v>
      </c>
      <c r="O463" s="26">
        <f>L463-N463</f>
        <v>35.64</v>
      </c>
      <c r="P463">
        <f>IF(AND(OR(Dashboard!$C$5="All",F463=Dashboard!$C$5),OR(Dashboard!$G$5="All",I463=Dashboard!$G$5),OR(Dashboard!$K$5="All",G463=Dashboard!$K$5)),1,0)</f>
        <v>1</v>
      </c>
      <c r="Q463">
        <f>IF(P463=1,IF(COUNTIFS($C$2:C463,C463,$P$2:P463,1)=1,1,0),0)</f>
        <v>1</v>
      </c>
    </row>
    <row r="464">
      <c r="A464" s="24" t="n">
        <v>45947</v>
      </c>
      <c r="B464" s="25" t="n">
        <v>45931</v>
      </c>
      <c r="C464" t="inlineStr">
        <is>
          <t>SO-26136</t>
        </is>
      </c>
      <c r="D464" t="inlineStr">
        <is>
          <t>Orrinby Bistro</t>
        </is>
      </c>
      <c r="E464" t="inlineStr">
        <is>
          <t>Restaurant</t>
        </is>
      </c>
      <c r="F464" t="inlineStr">
        <is>
          <t>South</t>
        </is>
      </c>
      <c r="G464" t="inlineStr">
        <is>
          <t>Tom W.</t>
        </is>
      </c>
      <c r="H464" t="inlineStr">
        <is>
          <t>Bagels x36</t>
        </is>
      </c>
      <c r="I464" t="inlineStr">
        <is>
          <t>Bakery</t>
        </is>
      </c>
      <c r="J464" t="n">
        <v>8</v>
      </c>
      <c r="K464" s="26" t="n">
        <v>38.5</v>
      </c>
      <c r="L464" s="26">
        <f>J464*K464</f>
        <v>308</v>
      </c>
      <c r="M464" s="26" t="n">
        <v>22.31</v>
      </c>
      <c r="N464" s="26">
        <f>J464*M464</f>
        <v>178.48</v>
      </c>
      <c r="O464" s="26">
        <f>L464-N464</f>
        <v>129.52</v>
      </c>
      <c r="P464">
        <f>IF(AND(OR(Dashboard!$C$5="All",F464=Dashboard!$C$5),OR(Dashboard!$G$5="All",I464=Dashboard!$G$5),OR(Dashboard!$K$5="All",G464=Dashboard!$K$5)),1,0)</f>
        <v>1</v>
      </c>
      <c r="Q464">
        <f>IF(P464=1,IF(COUNTIFS($C$2:C464,C464,$P$2:P464,1)=1,1,0),0)</f>
        <v>0</v>
      </c>
    </row>
    <row r="465">
      <c r="A465" s="24" t="n">
        <v>45947</v>
      </c>
      <c r="B465" s="25" t="n">
        <v>45931</v>
      </c>
      <c r="C465" t="inlineStr">
        <is>
          <t>SO-26136</t>
        </is>
      </c>
      <c r="D465" t="inlineStr">
        <is>
          <t>Orrinby Bistro</t>
        </is>
      </c>
      <c r="E465" t="inlineStr">
        <is>
          <t>Restaurant</t>
        </is>
      </c>
      <c r="F465" t="inlineStr">
        <is>
          <t>South</t>
        </is>
      </c>
      <c r="G465" t="inlineStr">
        <is>
          <t>Tom W.</t>
        </is>
      </c>
      <c r="H465" t="inlineStr">
        <is>
          <t>Barista milk 1L x12</t>
        </is>
      </c>
      <c r="I465" t="inlineStr">
        <is>
          <t>Dairy &amp; eggs</t>
        </is>
      </c>
      <c r="J465" t="n">
        <v>4</v>
      </c>
      <c r="K465" s="26" t="n">
        <v>26.4</v>
      </c>
      <c r="L465" s="26">
        <f>J465*K465</f>
        <v>105.6</v>
      </c>
      <c r="M465" s="26" t="n">
        <v>21.31</v>
      </c>
      <c r="N465" s="26">
        <f>J465*M465</f>
        <v>85.24</v>
      </c>
      <c r="O465" s="26">
        <f>L465-N465</f>
        <v>20.36</v>
      </c>
      <c r="P465">
        <f>IF(AND(OR(Dashboard!$C$5="All",F465=Dashboard!$C$5),OR(Dashboard!$G$5="All",I465=Dashboard!$G$5),OR(Dashboard!$K$5="All",G465=Dashboard!$K$5)),1,0)</f>
        <v>1</v>
      </c>
      <c r="Q465">
        <f>IF(P465=1,IF(COUNTIFS($C$2:C465,C465,$P$2:P465,1)=1,1,0),0)</f>
        <v>0</v>
      </c>
    </row>
    <row r="466">
      <c r="A466" s="24" t="n">
        <v>45947</v>
      </c>
      <c r="B466" s="25" t="n">
        <v>45931</v>
      </c>
      <c r="C466" t="inlineStr">
        <is>
          <t>SO-26138</t>
        </is>
      </c>
      <c r="D466" t="inlineStr">
        <is>
          <t>Istowe Coffee House</t>
        </is>
      </c>
      <c r="E466" t="inlineStr">
        <is>
          <t>Café</t>
        </is>
      </c>
      <c r="F466" t="inlineStr">
        <is>
          <t>North</t>
        </is>
      </c>
      <c r="G466" t="inlineStr">
        <is>
          <t>Priya N.</t>
        </is>
      </c>
      <c r="H466" t="inlineStr">
        <is>
          <t>Bagels x36</t>
        </is>
      </c>
      <c r="I466" t="inlineStr">
        <is>
          <t>Bakery</t>
        </is>
      </c>
      <c r="J466" t="n">
        <v>9</v>
      </c>
      <c r="K466" s="26" t="n">
        <v>38.5</v>
      </c>
      <c r="L466" s="26">
        <f>J466*K466</f>
        <v>346.5</v>
      </c>
      <c r="M466" s="26" t="n">
        <v>22.57</v>
      </c>
      <c r="N466" s="26">
        <f>J466*M466</f>
        <v>203.13</v>
      </c>
      <c r="O466" s="26">
        <f>L466-N466</f>
        <v>143.37</v>
      </c>
      <c r="P466">
        <f>IF(AND(OR(Dashboard!$C$5="All",F466=Dashboard!$C$5),OR(Dashboard!$G$5="All",I466=Dashboard!$G$5),OR(Dashboard!$K$5="All",G466=Dashboard!$K$5)),1,0)</f>
        <v>1</v>
      </c>
      <c r="Q466">
        <f>IF(P466=1,IF(COUNTIFS($C$2:C466,C466,$P$2:P466,1)=1,1,0),0)</f>
        <v>1</v>
      </c>
    </row>
    <row r="467">
      <c r="A467" s="24" t="n">
        <v>45947</v>
      </c>
      <c r="B467" s="25" t="n">
        <v>45931</v>
      </c>
      <c r="C467" t="inlineStr">
        <is>
          <t>SO-26138</t>
        </is>
      </c>
      <c r="D467" t="inlineStr">
        <is>
          <t>Istowe Coffee House</t>
        </is>
      </c>
      <c r="E467" t="inlineStr">
        <is>
          <t>Café</t>
        </is>
      </c>
      <c r="F467" t="inlineStr">
        <is>
          <t>North</t>
        </is>
      </c>
      <c r="G467" t="inlineStr">
        <is>
          <t>Priya N.</t>
        </is>
      </c>
      <c r="H467" t="inlineStr">
        <is>
          <t>Chips 2.5kg x4</t>
        </is>
      </c>
      <c r="I467" t="inlineStr">
        <is>
          <t>Frozen</t>
        </is>
      </c>
      <c r="J467" t="n">
        <v>4</v>
      </c>
      <c r="K467" s="26" t="n">
        <v>29.6</v>
      </c>
      <c r="L467" s="26">
        <f>J467*K467</f>
        <v>118.4</v>
      </c>
      <c r="M467" s="26" t="n">
        <v>23.31</v>
      </c>
      <c r="N467" s="26">
        <f>J467*M467</f>
        <v>93.24</v>
      </c>
      <c r="O467" s="26">
        <f>L467-N467</f>
        <v>25.16</v>
      </c>
      <c r="P467">
        <f>IF(AND(OR(Dashboard!$C$5="All",F467=Dashboard!$C$5),OR(Dashboard!$G$5="All",I467=Dashboard!$G$5),OR(Dashboard!$K$5="All",G467=Dashboard!$K$5)),1,0)</f>
        <v>1</v>
      </c>
      <c r="Q467">
        <f>IF(P467=1,IF(COUNTIFS($C$2:C467,C467,$P$2:P467,1)=1,1,0),0)</f>
        <v>0</v>
      </c>
    </row>
    <row r="468">
      <c r="A468" s="24" t="n">
        <v>45947</v>
      </c>
      <c r="B468" s="25" t="n">
        <v>45931</v>
      </c>
      <c r="C468" t="inlineStr">
        <is>
          <t>SO-26145</t>
        </is>
      </c>
      <c r="D468" t="inlineStr">
        <is>
          <t>Thornable Kitchen</t>
        </is>
      </c>
      <c r="E468" t="inlineStr">
        <is>
          <t>Restaurant</t>
        </is>
      </c>
      <c r="F468" t="inlineStr">
        <is>
          <t>South</t>
        </is>
      </c>
      <c r="G468" t="inlineStr">
        <is>
          <t>Tom W.</t>
        </is>
      </c>
      <c r="H468" t="inlineStr">
        <is>
          <t>Canned tomatoes 2.5kg</t>
        </is>
      </c>
      <c r="I468" t="inlineStr">
        <is>
          <t>Dry goods</t>
        </is>
      </c>
      <c r="J468" t="n">
        <v>4</v>
      </c>
      <c r="K468" s="26" t="n">
        <v>7.95</v>
      </c>
      <c r="L468" s="26">
        <f>J468*K468</f>
        <v>31.8</v>
      </c>
      <c r="M468" s="26" t="n">
        <v>5.53</v>
      </c>
      <c r="N468" s="26">
        <f>J468*M468</f>
        <v>22.12</v>
      </c>
      <c r="O468" s="26">
        <f>L468-N468</f>
        <v>9.68</v>
      </c>
      <c r="P468">
        <f>IF(AND(OR(Dashboard!$C$5="All",F468=Dashboard!$C$5),OR(Dashboard!$G$5="All",I468=Dashboard!$G$5),OR(Dashboard!$K$5="All",G468=Dashboard!$K$5)),1,0)</f>
        <v>1</v>
      </c>
      <c r="Q468">
        <f>IF(P468=1,IF(COUNTIFS($C$2:C468,C468,$P$2:P468,1)=1,1,0),0)</f>
        <v>1</v>
      </c>
    </row>
    <row r="469">
      <c r="A469" s="24" t="n">
        <v>45947</v>
      </c>
      <c r="B469" s="25" t="n">
        <v>45931</v>
      </c>
      <c r="C469" t="inlineStr">
        <is>
          <t>SO-26145</t>
        </is>
      </c>
      <c r="D469" t="inlineStr">
        <is>
          <t>Thornable Kitchen</t>
        </is>
      </c>
      <c r="E469" t="inlineStr">
        <is>
          <t>Restaurant</t>
        </is>
      </c>
      <c r="F469" t="inlineStr">
        <is>
          <t>South</t>
        </is>
      </c>
      <c r="G469" t="inlineStr">
        <is>
          <t>Tom W.</t>
        </is>
      </c>
      <c r="H469" t="inlineStr">
        <is>
          <t>Full cream milk 2L x6</t>
        </is>
      </c>
      <c r="I469" t="inlineStr">
        <is>
          <t>Dairy &amp; eggs</t>
        </is>
      </c>
      <c r="J469" t="n">
        <v>2</v>
      </c>
      <c r="K469" s="26" t="n">
        <v>15.6</v>
      </c>
      <c r="L469" s="26">
        <f>J469*K469</f>
        <v>31.2</v>
      </c>
      <c r="M469" s="26" t="n">
        <v>12.51</v>
      </c>
      <c r="N469" s="26">
        <f>J469*M469</f>
        <v>25.02</v>
      </c>
      <c r="O469" s="26">
        <f>L469-N469</f>
        <v>6.18</v>
      </c>
      <c r="P469">
        <f>IF(AND(OR(Dashboard!$C$5="All",F469=Dashboard!$C$5),OR(Dashboard!$G$5="All",I469=Dashboard!$G$5),OR(Dashboard!$K$5="All",G469=Dashboard!$K$5)),1,0)</f>
        <v>1</v>
      </c>
      <c r="Q469">
        <f>IF(P469=1,IF(COUNTIFS($C$2:C469,C469,$P$2:P469,1)=1,1,0),0)</f>
        <v>0</v>
      </c>
    </row>
    <row r="470">
      <c r="A470" s="24" t="n">
        <v>45947</v>
      </c>
      <c r="B470" s="25" t="n">
        <v>45931</v>
      </c>
      <c r="C470" t="inlineStr">
        <is>
          <t>SO-26145</t>
        </is>
      </c>
      <c r="D470" t="inlineStr">
        <is>
          <t>Thornable Kitchen</t>
        </is>
      </c>
      <c r="E470" t="inlineStr">
        <is>
          <t>Restaurant</t>
        </is>
      </c>
      <c r="F470" t="inlineStr">
        <is>
          <t>South</t>
        </is>
      </c>
      <c r="G470" t="inlineStr">
        <is>
          <t>Tom W.</t>
        </is>
      </c>
      <c r="H470" t="inlineStr">
        <is>
          <t>Brioche buns x24</t>
        </is>
      </c>
      <c r="I470" t="inlineStr">
        <is>
          <t>Bakery</t>
        </is>
      </c>
      <c r="J470" t="n">
        <v>6</v>
      </c>
      <c r="K470" s="26" t="n">
        <v>26.4</v>
      </c>
      <c r="L470" s="26">
        <f>J470*K470</f>
        <v>158.4</v>
      </c>
      <c r="M470" s="26" t="n">
        <v>14.52</v>
      </c>
      <c r="N470" s="26">
        <f>J470*M470</f>
        <v>87.12</v>
      </c>
      <c r="O470" s="26">
        <f>L470-N470</f>
        <v>71.28</v>
      </c>
      <c r="P470">
        <f>IF(AND(OR(Dashboard!$C$5="All",F470=Dashboard!$C$5),OR(Dashboard!$G$5="All",I470=Dashboard!$G$5),OR(Dashboard!$K$5="All",G470=Dashboard!$K$5)),1,0)</f>
        <v>1</v>
      </c>
      <c r="Q470">
        <f>IF(P470=1,IF(COUNTIFS($C$2:C470,C470,$P$2:P470,1)=1,1,0),0)</f>
        <v>0</v>
      </c>
    </row>
    <row r="471">
      <c r="A471" s="24" t="n">
        <v>45947</v>
      </c>
      <c r="B471" s="25" t="n">
        <v>45931</v>
      </c>
      <c r="C471" t="inlineStr">
        <is>
          <t>SO-26165</t>
        </is>
      </c>
      <c r="D471" t="inlineStr">
        <is>
          <t>Umberlee Café</t>
        </is>
      </c>
      <c r="E471" t="inlineStr">
        <is>
          <t>Café</t>
        </is>
      </c>
      <c r="F471" t="inlineStr">
        <is>
          <t>East</t>
        </is>
      </c>
      <c r="G471" t="inlineStr">
        <is>
          <t>Priya N.</t>
        </is>
      </c>
      <c r="H471" t="inlineStr">
        <is>
          <t>Brioche buns x24</t>
        </is>
      </c>
      <c r="I471" t="inlineStr">
        <is>
          <t>Bakery</t>
        </is>
      </c>
      <c r="J471" t="n">
        <v>8</v>
      </c>
      <c r="K471" s="26" t="n">
        <v>26.4</v>
      </c>
      <c r="L471" s="26">
        <f>J471*K471</f>
        <v>211.2</v>
      </c>
      <c r="M471" s="26" t="n">
        <v>14.87</v>
      </c>
      <c r="N471" s="26">
        <f>J471*M471</f>
        <v>118.96</v>
      </c>
      <c r="O471" s="26">
        <f>L471-N471</f>
        <v>92.24</v>
      </c>
      <c r="P471">
        <f>IF(AND(OR(Dashboard!$C$5="All",F471=Dashboard!$C$5),OR(Dashboard!$G$5="All",I471=Dashboard!$G$5),OR(Dashboard!$K$5="All",G471=Dashboard!$K$5)),1,0)</f>
        <v>1</v>
      </c>
      <c r="Q471">
        <f>IF(P471=1,IF(COUNTIFS($C$2:C471,C471,$P$2:P471,1)=1,1,0),0)</f>
        <v>1</v>
      </c>
    </row>
    <row r="472">
      <c r="A472" s="24" t="n">
        <v>45947</v>
      </c>
      <c r="B472" s="25" t="n">
        <v>45931</v>
      </c>
      <c r="C472" t="inlineStr">
        <is>
          <t>SO-26165</t>
        </is>
      </c>
      <c r="D472" t="inlineStr">
        <is>
          <t>Umberlee Café</t>
        </is>
      </c>
      <c r="E472" t="inlineStr">
        <is>
          <t>Café</t>
        </is>
      </c>
      <c r="F472" t="inlineStr">
        <is>
          <t>East</t>
        </is>
      </c>
      <c r="G472" t="inlineStr">
        <is>
          <t>Priya N.</t>
        </is>
      </c>
      <c r="H472" t="inlineStr">
        <is>
          <t>Chai concentrate 1L x6</t>
        </is>
      </c>
      <c r="I472" t="inlineStr">
        <is>
          <t>Beverages</t>
        </is>
      </c>
      <c r="J472" t="n">
        <v>10</v>
      </c>
      <c r="K472" s="26" t="n">
        <v>42</v>
      </c>
      <c r="L472" s="26">
        <f>J472*K472</f>
        <v>420</v>
      </c>
      <c r="M472" s="26" t="n">
        <v>26.05</v>
      </c>
      <c r="N472" s="26">
        <f>J472*M472</f>
        <v>260.5</v>
      </c>
      <c r="O472" s="26">
        <f>L472-N472</f>
        <v>159.5</v>
      </c>
      <c r="P472">
        <f>IF(AND(OR(Dashboard!$C$5="All",F472=Dashboard!$C$5),OR(Dashboard!$G$5="All",I472=Dashboard!$G$5),OR(Dashboard!$K$5="All",G472=Dashboard!$K$5)),1,0)</f>
        <v>1</v>
      </c>
      <c r="Q472">
        <f>IF(P472=1,IF(COUNTIFS($C$2:C472,C472,$P$2:P472,1)=1,1,0),0)</f>
        <v>0</v>
      </c>
    </row>
    <row r="473">
      <c r="A473" s="24" t="n">
        <v>45947</v>
      </c>
      <c r="B473" s="25" t="n">
        <v>45931</v>
      </c>
      <c r="C473" t="inlineStr">
        <is>
          <t>SO-26165</t>
        </is>
      </c>
      <c r="D473" t="inlineStr">
        <is>
          <t>Umberlee Café</t>
        </is>
      </c>
      <c r="E473" t="inlineStr">
        <is>
          <t>Café</t>
        </is>
      </c>
      <c r="F473" t="inlineStr">
        <is>
          <t>East</t>
        </is>
      </c>
      <c r="G473" t="inlineStr">
        <is>
          <t>Priya N.</t>
        </is>
      </c>
      <c r="H473" t="inlineStr">
        <is>
          <t>Rolled oats 5kg</t>
        </is>
      </c>
      <c r="I473" t="inlineStr">
        <is>
          <t>Dry goods</t>
        </is>
      </c>
      <c r="J473" t="n">
        <v>11</v>
      </c>
      <c r="K473" s="26" t="n">
        <v>14.75</v>
      </c>
      <c r="L473" s="26">
        <f>J473*K473</f>
        <v>162.25</v>
      </c>
      <c r="M473" s="26" t="n">
        <v>10.05</v>
      </c>
      <c r="N473" s="26">
        <f>J473*M473</f>
        <v>110.55</v>
      </c>
      <c r="O473" s="26">
        <f>L473-N473</f>
        <v>51.7</v>
      </c>
      <c r="P473">
        <f>IF(AND(OR(Dashboard!$C$5="All",F473=Dashboard!$C$5),OR(Dashboard!$G$5="All",I473=Dashboard!$G$5),OR(Dashboard!$K$5="All",G473=Dashboard!$K$5)),1,0)</f>
        <v>1</v>
      </c>
      <c r="Q473">
        <f>IF(P473=1,IF(COUNTIFS($C$2:C473,C473,$P$2:P473,1)=1,1,0),0)</f>
        <v>0</v>
      </c>
    </row>
    <row r="474">
      <c r="A474" s="24" t="n">
        <v>45947</v>
      </c>
      <c r="B474" s="25" t="n">
        <v>45931</v>
      </c>
      <c r="C474" t="inlineStr">
        <is>
          <t>SO-26165</t>
        </is>
      </c>
      <c r="D474" t="inlineStr">
        <is>
          <t>Umberlee Café</t>
        </is>
      </c>
      <c r="E474" t="inlineStr">
        <is>
          <t>Café</t>
        </is>
      </c>
      <c r="F474" t="inlineStr">
        <is>
          <t>East</t>
        </is>
      </c>
      <c r="G474" t="inlineStr">
        <is>
          <t>Priya N.</t>
        </is>
      </c>
      <c r="H474" t="inlineStr">
        <is>
          <t>Barista milk 1L x12</t>
        </is>
      </c>
      <c r="I474" t="inlineStr">
        <is>
          <t>Dairy &amp; eggs</t>
        </is>
      </c>
      <c r="J474" t="n">
        <v>10</v>
      </c>
      <c r="K474" s="26" t="n">
        <v>26.4</v>
      </c>
      <c r="L474" s="26">
        <f>J474*K474</f>
        <v>264</v>
      </c>
      <c r="M474" s="26" t="n">
        <v>22.16</v>
      </c>
      <c r="N474" s="26">
        <f>J474*M474</f>
        <v>221.6</v>
      </c>
      <c r="O474" s="26">
        <f>L474-N474</f>
        <v>42.4</v>
      </c>
      <c r="P474">
        <f>IF(AND(OR(Dashboard!$C$5="All",F474=Dashboard!$C$5),OR(Dashboard!$G$5="All",I474=Dashboard!$G$5),OR(Dashboard!$K$5="All",G474=Dashboard!$K$5)),1,0)</f>
        <v>1</v>
      </c>
      <c r="Q474">
        <f>IF(P474=1,IF(COUNTIFS($C$2:C474,C474,$P$2:P474,1)=1,1,0),0)</f>
        <v>0</v>
      </c>
    </row>
    <row r="475">
      <c r="A475" s="24" t="n">
        <v>45947</v>
      </c>
      <c r="B475" s="25" t="n">
        <v>45931</v>
      </c>
      <c r="C475" t="inlineStr">
        <is>
          <t>SO-26177</t>
        </is>
      </c>
      <c r="D475" t="inlineStr">
        <is>
          <t>Umberlee Café</t>
        </is>
      </c>
      <c r="E475" t="inlineStr">
        <is>
          <t>Café</t>
        </is>
      </c>
      <c r="F475" t="inlineStr">
        <is>
          <t>East</t>
        </is>
      </c>
      <c r="G475" t="inlineStr">
        <is>
          <t>Priya N.</t>
        </is>
      </c>
      <c r="H475" t="inlineStr">
        <is>
          <t>Bagels x36</t>
        </is>
      </c>
      <c r="I475" t="inlineStr">
        <is>
          <t>Bakery</t>
        </is>
      </c>
      <c r="J475" t="n">
        <v>10</v>
      </c>
      <c r="K475" s="26" t="n">
        <v>38.5</v>
      </c>
      <c r="L475" s="26">
        <f>J475*K475</f>
        <v>385</v>
      </c>
      <c r="M475" s="26" t="n">
        <v>21.57</v>
      </c>
      <c r="N475" s="26">
        <f>J475*M475</f>
        <v>215.7</v>
      </c>
      <c r="O475" s="26">
        <f>L475-N475</f>
        <v>169.3</v>
      </c>
      <c r="P475">
        <f>IF(AND(OR(Dashboard!$C$5="All",F475=Dashboard!$C$5),OR(Dashboard!$G$5="All",I475=Dashboard!$G$5),OR(Dashboard!$K$5="All",G475=Dashboard!$K$5)),1,0)</f>
        <v>1</v>
      </c>
      <c r="Q475">
        <f>IF(P475=1,IF(COUNTIFS($C$2:C475,C475,$P$2:P475,1)=1,1,0),0)</f>
        <v>1</v>
      </c>
    </row>
    <row r="476">
      <c r="A476" s="24" t="n">
        <v>45947</v>
      </c>
      <c r="B476" s="25" t="n">
        <v>45931</v>
      </c>
      <c r="C476" t="inlineStr">
        <is>
          <t>SO-26177</t>
        </is>
      </c>
      <c r="D476" t="inlineStr">
        <is>
          <t>Umberlee Café</t>
        </is>
      </c>
      <c r="E476" t="inlineStr">
        <is>
          <t>Café</t>
        </is>
      </c>
      <c r="F476" t="inlineStr">
        <is>
          <t>East</t>
        </is>
      </c>
      <c r="G476" t="inlineStr">
        <is>
          <t>Priya N.</t>
        </is>
      </c>
      <c r="H476" t="inlineStr">
        <is>
          <t>Full cream milk 2L x6</t>
        </is>
      </c>
      <c r="I476" t="inlineStr">
        <is>
          <t>Dairy &amp; eggs</t>
        </is>
      </c>
      <c r="J476" t="n">
        <v>8</v>
      </c>
      <c r="K476" s="26" t="n">
        <v>15.6</v>
      </c>
      <c r="L476" s="26">
        <f>J476*K476</f>
        <v>124.8</v>
      </c>
      <c r="M476" s="26" t="n">
        <v>12.75</v>
      </c>
      <c r="N476" s="26">
        <f>J476*M476</f>
        <v>102</v>
      </c>
      <c r="O476" s="26">
        <f>L476-N476</f>
        <v>22.8</v>
      </c>
      <c r="P476">
        <f>IF(AND(OR(Dashboard!$C$5="All",F476=Dashboard!$C$5),OR(Dashboard!$G$5="All",I476=Dashboard!$G$5),OR(Dashboard!$K$5="All",G476=Dashboard!$K$5)),1,0)</f>
        <v>1</v>
      </c>
      <c r="Q476">
        <f>IF(P476=1,IF(COUNTIFS($C$2:C476,C476,$P$2:P476,1)=1,1,0),0)</f>
        <v>0</v>
      </c>
    </row>
    <row r="477">
      <c r="A477" s="24" t="n">
        <v>45947</v>
      </c>
      <c r="B477" s="25" t="n">
        <v>45931</v>
      </c>
      <c r="C477" t="inlineStr">
        <is>
          <t>SO-26177</t>
        </is>
      </c>
      <c r="D477" t="inlineStr">
        <is>
          <t>Umberlee Café</t>
        </is>
      </c>
      <c r="E477" t="inlineStr">
        <is>
          <t>Café</t>
        </is>
      </c>
      <c r="F477" t="inlineStr">
        <is>
          <t>East</t>
        </is>
      </c>
      <c r="G477" t="inlineStr">
        <is>
          <t>Priya N.</t>
        </is>
      </c>
      <c r="H477" t="inlineStr">
        <is>
          <t>Loose-leaf tea 500g</t>
        </is>
      </c>
      <c r="I477" t="inlineStr">
        <is>
          <t>Beverages</t>
        </is>
      </c>
      <c r="J477" t="n">
        <v>11</v>
      </c>
      <c r="K477" s="26" t="n">
        <v>18.9</v>
      </c>
      <c r="L477" s="26">
        <f>J477*K477</f>
        <v>207.9</v>
      </c>
      <c r="M477" s="26" t="n">
        <v>12.12</v>
      </c>
      <c r="N477" s="26">
        <f>J477*M477</f>
        <v>133.32</v>
      </c>
      <c r="O477" s="26">
        <f>L477-N477</f>
        <v>74.58</v>
      </c>
      <c r="P477">
        <f>IF(AND(OR(Dashboard!$C$5="All",F477=Dashboard!$C$5),OR(Dashboard!$G$5="All",I477=Dashboard!$G$5),OR(Dashboard!$K$5="All",G477=Dashboard!$K$5)),1,0)</f>
        <v>1</v>
      </c>
      <c r="Q477">
        <f>IF(P477=1,IF(COUNTIFS($C$2:C477,C477,$P$2:P477,1)=1,1,0),0)</f>
        <v>0</v>
      </c>
    </row>
    <row r="478">
      <c r="A478" s="24" t="n">
        <v>45947</v>
      </c>
      <c r="B478" s="25" t="n">
        <v>45931</v>
      </c>
      <c r="C478" t="inlineStr">
        <is>
          <t>SO-26177</t>
        </is>
      </c>
      <c r="D478" t="inlineStr">
        <is>
          <t>Umberlee Café</t>
        </is>
      </c>
      <c r="E478" t="inlineStr">
        <is>
          <t>Café</t>
        </is>
      </c>
      <c r="F478" t="inlineStr">
        <is>
          <t>East</t>
        </is>
      </c>
      <c r="G478" t="inlineStr">
        <is>
          <t>Priya N.</t>
        </is>
      </c>
      <c r="H478" t="inlineStr">
        <is>
          <t>Canned tomatoes 2.5kg</t>
        </is>
      </c>
      <c r="I478" t="inlineStr">
        <is>
          <t>Dry goods</t>
        </is>
      </c>
      <c r="J478" t="n">
        <v>11</v>
      </c>
      <c r="K478" s="26" t="n">
        <v>7.95</v>
      </c>
      <c r="L478" s="26">
        <f>J478*K478</f>
        <v>87.45</v>
      </c>
      <c r="M478" s="26" t="n">
        <v>5.62</v>
      </c>
      <c r="N478" s="26">
        <f>J478*M478</f>
        <v>61.82</v>
      </c>
      <c r="O478" s="26">
        <f>L478-N478</f>
        <v>25.63</v>
      </c>
      <c r="P478">
        <f>IF(AND(OR(Dashboard!$C$5="All",F478=Dashboard!$C$5),OR(Dashboard!$G$5="All",I478=Dashboard!$G$5),OR(Dashboard!$K$5="All",G478=Dashboard!$K$5)),1,0)</f>
        <v>1</v>
      </c>
      <c r="Q478">
        <f>IF(P478=1,IF(COUNTIFS($C$2:C478,C478,$P$2:P478,1)=1,1,0),0)</f>
        <v>0</v>
      </c>
    </row>
    <row r="479">
      <c r="A479" s="24" t="n">
        <v>45948</v>
      </c>
      <c r="B479" s="25" t="n">
        <v>45931</v>
      </c>
      <c r="C479" t="inlineStr">
        <is>
          <t>SO-26134</t>
        </is>
      </c>
      <c r="D479" t="inlineStr">
        <is>
          <t>Corvane Café</t>
        </is>
      </c>
      <c r="E479" t="inlineStr">
        <is>
          <t>Café</t>
        </is>
      </c>
      <c r="F479" t="inlineStr">
        <is>
          <t>Regional</t>
        </is>
      </c>
      <c r="G479" t="inlineStr">
        <is>
          <t>Sam O.</t>
        </is>
      </c>
      <c r="H479" t="inlineStr">
        <is>
          <t>Croissant dough x48</t>
        </is>
      </c>
      <c r="I479" t="inlineStr">
        <is>
          <t>Bakery</t>
        </is>
      </c>
      <c r="J479" t="n">
        <v>9</v>
      </c>
      <c r="K479" s="26" t="n">
        <v>67.2</v>
      </c>
      <c r="L479" s="26">
        <f>J479*K479</f>
        <v>604.8</v>
      </c>
      <c r="M479" s="26" t="n">
        <v>38.7</v>
      </c>
      <c r="N479" s="26">
        <f>J479*M479</f>
        <v>348.3</v>
      </c>
      <c r="O479" s="26">
        <f>L479-N479</f>
        <v>256.5</v>
      </c>
      <c r="P479">
        <f>IF(AND(OR(Dashboard!$C$5="All",F479=Dashboard!$C$5),OR(Dashboard!$G$5="All",I479=Dashboard!$G$5),OR(Dashboard!$K$5="All",G479=Dashboard!$K$5)),1,0)</f>
        <v>1</v>
      </c>
      <c r="Q479">
        <f>IF(P479=1,IF(COUNTIFS($C$2:C479,C479,$P$2:P479,1)=1,1,0),0)</f>
        <v>1</v>
      </c>
    </row>
    <row r="480">
      <c r="A480" s="24" t="n">
        <v>45948</v>
      </c>
      <c r="B480" s="25" t="n">
        <v>45931</v>
      </c>
      <c r="C480" t="inlineStr">
        <is>
          <t>SO-26134</t>
        </is>
      </c>
      <c r="D480" t="inlineStr">
        <is>
          <t>Corvane Café</t>
        </is>
      </c>
      <c r="E480" t="inlineStr">
        <is>
          <t>Café</t>
        </is>
      </c>
      <c r="F480" t="inlineStr">
        <is>
          <t>Regional</t>
        </is>
      </c>
      <c r="G480" t="inlineStr">
        <is>
          <t>Sam O.</t>
        </is>
      </c>
      <c r="H480" t="inlineStr">
        <is>
          <t>Orange juice 2L x6</t>
        </is>
      </c>
      <c r="I480" t="inlineStr">
        <is>
          <t>Beverages</t>
        </is>
      </c>
      <c r="J480" t="n">
        <v>8</v>
      </c>
      <c r="K480" s="26" t="n">
        <v>27</v>
      </c>
      <c r="L480" s="26">
        <f>J480*K480</f>
        <v>216</v>
      </c>
      <c r="M480" s="26" t="n">
        <v>16.87</v>
      </c>
      <c r="N480" s="26">
        <f>J480*M480</f>
        <v>134.96</v>
      </c>
      <c r="O480" s="26">
        <f>L480-N480</f>
        <v>81.04</v>
      </c>
      <c r="P480">
        <f>IF(AND(OR(Dashboard!$C$5="All",F480=Dashboard!$C$5),OR(Dashboard!$G$5="All",I480=Dashboard!$G$5),OR(Dashboard!$K$5="All",G480=Dashboard!$K$5)),1,0)</f>
        <v>1</v>
      </c>
      <c r="Q480">
        <f>IF(P480=1,IF(COUNTIFS($C$2:C480,C480,$P$2:P480,1)=1,1,0),0)</f>
        <v>0</v>
      </c>
    </row>
    <row r="481">
      <c r="A481" s="24" t="n">
        <v>45948</v>
      </c>
      <c r="B481" s="25" t="n">
        <v>45931</v>
      </c>
      <c r="C481" t="inlineStr">
        <is>
          <t>SO-26140</t>
        </is>
      </c>
      <c r="D481" t="inlineStr">
        <is>
          <t>Fallowden Coffee House</t>
        </is>
      </c>
      <c r="E481" t="inlineStr">
        <is>
          <t>Café</t>
        </is>
      </c>
      <c r="F481" t="inlineStr">
        <is>
          <t>South</t>
        </is>
      </c>
      <c r="G481" t="inlineStr">
        <is>
          <t>Tom W.</t>
        </is>
      </c>
      <c r="H481" t="inlineStr">
        <is>
          <t>Puff pastry sheets 5kg</t>
        </is>
      </c>
      <c r="I481" t="inlineStr">
        <is>
          <t>Frozen</t>
        </is>
      </c>
      <c r="J481" t="n">
        <v>12</v>
      </c>
      <c r="K481" s="26" t="n">
        <v>34</v>
      </c>
      <c r="L481" s="26">
        <f>J481*K481</f>
        <v>408</v>
      </c>
      <c r="M481" s="26" t="n">
        <v>25.96</v>
      </c>
      <c r="N481" s="26">
        <f>J481*M481</f>
        <v>311.52</v>
      </c>
      <c r="O481" s="26">
        <f>L481-N481</f>
        <v>96.48</v>
      </c>
      <c r="P481">
        <f>IF(AND(OR(Dashboard!$C$5="All",F481=Dashboard!$C$5),OR(Dashboard!$G$5="All",I481=Dashboard!$G$5),OR(Dashboard!$K$5="All",G481=Dashboard!$K$5)),1,0)</f>
        <v>1</v>
      </c>
      <c r="Q481">
        <f>IF(P481=1,IF(COUNTIFS($C$2:C481,C481,$P$2:P481,1)=1,1,0),0)</f>
        <v>1</v>
      </c>
    </row>
    <row r="482">
      <c r="A482" s="24" t="n">
        <v>45948</v>
      </c>
      <c r="B482" s="25" t="n">
        <v>45931</v>
      </c>
      <c r="C482" t="inlineStr">
        <is>
          <t>SO-26140</t>
        </is>
      </c>
      <c r="D482" t="inlineStr">
        <is>
          <t>Fallowden Coffee House</t>
        </is>
      </c>
      <c r="E482" t="inlineStr">
        <is>
          <t>Café</t>
        </is>
      </c>
      <c r="F482" t="inlineStr">
        <is>
          <t>South</t>
        </is>
      </c>
      <c r="G482" t="inlineStr">
        <is>
          <t>Tom W.</t>
        </is>
      </c>
      <c r="H482" t="inlineStr">
        <is>
          <t>Rolled oats 5kg</t>
        </is>
      </c>
      <c r="I482" t="inlineStr">
        <is>
          <t>Dry goods</t>
        </is>
      </c>
      <c r="J482" t="n">
        <v>13</v>
      </c>
      <c r="K482" s="26" t="n">
        <v>14.75</v>
      </c>
      <c r="L482" s="26">
        <f>J482*K482</f>
        <v>191.75</v>
      </c>
      <c r="M482" s="26" t="n">
        <v>9.859999999999999</v>
      </c>
      <c r="N482" s="26">
        <f>J482*M482</f>
        <v>128.18</v>
      </c>
      <c r="O482" s="26">
        <f>L482-N482</f>
        <v>63.57</v>
      </c>
      <c r="P482">
        <f>IF(AND(OR(Dashboard!$C$5="All",F482=Dashboard!$C$5),OR(Dashboard!$G$5="All",I482=Dashboard!$G$5),OR(Dashboard!$K$5="All",G482=Dashboard!$K$5)),1,0)</f>
        <v>1</v>
      </c>
      <c r="Q482">
        <f>IF(P482=1,IF(COUNTIFS($C$2:C482,C482,$P$2:P482,1)=1,1,0),0)</f>
        <v>0</v>
      </c>
    </row>
    <row r="483">
      <c r="A483" s="24" t="n">
        <v>45948</v>
      </c>
      <c r="B483" s="25" t="n">
        <v>45931</v>
      </c>
      <c r="C483" t="inlineStr">
        <is>
          <t>SO-26140</t>
        </is>
      </c>
      <c r="D483" t="inlineStr">
        <is>
          <t>Fallowden Coffee House</t>
        </is>
      </c>
      <c r="E483" t="inlineStr">
        <is>
          <t>Café</t>
        </is>
      </c>
      <c r="F483" t="inlineStr">
        <is>
          <t>South</t>
        </is>
      </c>
      <c r="G483" t="inlineStr">
        <is>
          <t>Tom W.</t>
        </is>
      </c>
      <c r="H483" t="inlineStr">
        <is>
          <t>Sparkling water 24pk</t>
        </is>
      </c>
      <c r="I483" t="inlineStr">
        <is>
          <t>Beverages</t>
        </is>
      </c>
      <c r="J483" t="n">
        <v>10</v>
      </c>
      <c r="K483" s="26" t="n">
        <v>21.6</v>
      </c>
      <c r="L483" s="26">
        <f>J483*K483</f>
        <v>216</v>
      </c>
      <c r="M483" s="26" t="n">
        <v>13.91</v>
      </c>
      <c r="N483" s="26">
        <f>J483*M483</f>
        <v>139.1</v>
      </c>
      <c r="O483" s="26">
        <f>L483-N483</f>
        <v>76.9</v>
      </c>
      <c r="P483">
        <f>IF(AND(OR(Dashboard!$C$5="All",F483=Dashboard!$C$5),OR(Dashboard!$G$5="All",I483=Dashboard!$G$5),OR(Dashboard!$K$5="All",G483=Dashboard!$K$5)),1,0)</f>
        <v>1</v>
      </c>
      <c r="Q483">
        <f>IF(P483=1,IF(COUNTIFS($C$2:C483,C483,$P$2:P483,1)=1,1,0),0)</f>
        <v>0</v>
      </c>
    </row>
    <row r="484">
      <c r="A484" s="24" t="n">
        <v>45948</v>
      </c>
      <c r="B484" s="25" t="n">
        <v>45931</v>
      </c>
      <c r="C484" t="inlineStr">
        <is>
          <t>SO-26140</t>
        </is>
      </c>
      <c r="D484" t="inlineStr">
        <is>
          <t>Fallowden Coffee House</t>
        </is>
      </c>
      <c r="E484" t="inlineStr">
        <is>
          <t>Café</t>
        </is>
      </c>
      <c r="F484" t="inlineStr">
        <is>
          <t>South</t>
        </is>
      </c>
      <c r="G484" t="inlineStr">
        <is>
          <t>Tom W.</t>
        </is>
      </c>
      <c r="H484" t="inlineStr">
        <is>
          <t>Croissant dough x48</t>
        </is>
      </c>
      <c r="I484" t="inlineStr">
        <is>
          <t>Bakery</t>
        </is>
      </c>
      <c r="J484" t="n">
        <v>10</v>
      </c>
      <c r="K484" s="26" t="n">
        <v>67.2</v>
      </c>
      <c r="L484" s="26">
        <f>J484*K484</f>
        <v>672</v>
      </c>
      <c r="M484" s="26" t="n">
        <v>38.48</v>
      </c>
      <c r="N484" s="26">
        <f>J484*M484</f>
        <v>384.8</v>
      </c>
      <c r="O484" s="26">
        <f>L484-N484</f>
        <v>287.2</v>
      </c>
      <c r="P484">
        <f>IF(AND(OR(Dashboard!$C$5="All",F484=Dashboard!$C$5),OR(Dashboard!$G$5="All",I484=Dashboard!$G$5),OR(Dashboard!$K$5="All",G484=Dashboard!$K$5)),1,0)</f>
        <v>1</v>
      </c>
      <c r="Q484">
        <f>IF(P484=1,IF(COUNTIFS($C$2:C484,C484,$P$2:P484,1)=1,1,0),0)</f>
        <v>0</v>
      </c>
    </row>
    <row r="485">
      <c r="A485" s="24" t="n">
        <v>45948</v>
      </c>
      <c r="B485" s="25" t="n">
        <v>45931</v>
      </c>
      <c r="C485" t="inlineStr">
        <is>
          <t>SO-26152</t>
        </is>
      </c>
      <c r="D485" t="inlineStr">
        <is>
          <t>Orrinby Bistro</t>
        </is>
      </c>
      <c r="E485" t="inlineStr">
        <is>
          <t>Restaurant</t>
        </is>
      </c>
      <c r="F485" t="inlineStr">
        <is>
          <t>South</t>
        </is>
      </c>
      <c r="G485" t="inlineStr">
        <is>
          <t>Tom W.</t>
        </is>
      </c>
      <c r="H485" t="inlineStr">
        <is>
          <t>Puff pastry sheets 5kg</t>
        </is>
      </c>
      <c r="I485" t="inlineStr">
        <is>
          <t>Frozen</t>
        </is>
      </c>
      <c r="J485" t="n">
        <v>5</v>
      </c>
      <c r="K485" s="26" t="n">
        <v>34</v>
      </c>
      <c r="L485" s="26">
        <f>J485*K485</f>
        <v>170</v>
      </c>
      <c r="M485" s="26" t="n">
        <v>26.39</v>
      </c>
      <c r="N485" s="26">
        <f>J485*M485</f>
        <v>131.95</v>
      </c>
      <c r="O485" s="26">
        <f>L485-N485</f>
        <v>38.05</v>
      </c>
      <c r="P485">
        <f>IF(AND(OR(Dashboard!$C$5="All",F485=Dashboard!$C$5),OR(Dashboard!$G$5="All",I485=Dashboard!$G$5),OR(Dashboard!$K$5="All",G485=Dashboard!$K$5)),1,0)</f>
        <v>1</v>
      </c>
      <c r="Q485">
        <f>IF(P485=1,IF(COUNTIFS($C$2:C485,C485,$P$2:P485,1)=1,1,0),0)</f>
        <v>1</v>
      </c>
    </row>
    <row r="486">
      <c r="A486" s="24" t="n">
        <v>45948</v>
      </c>
      <c r="B486" s="25" t="n">
        <v>45931</v>
      </c>
      <c r="C486" t="inlineStr">
        <is>
          <t>SO-26152</t>
        </is>
      </c>
      <c r="D486" t="inlineStr">
        <is>
          <t>Orrinby Bistro</t>
        </is>
      </c>
      <c r="E486" t="inlineStr">
        <is>
          <t>Restaurant</t>
        </is>
      </c>
      <c r="F486" t="inlineStr">
        <is>
          <t>South</t>
        </is>
      </c>
      <c r="G486" t="inlineStr">
        <is>
          <t>Tom W.</t>
        </is>
      </c>
      <c r="H486" t="inlineStr">
        <is>
          <t>Coffee beans 1kg</t>
        </is>
      </c>
      <c r="I486" t="inlineStr">
        <is>
          <t>Beverages</t>
        </is>
      </c>
      <c r="J486" t="n">
        <v>12</v>
      </c>
      <c r="K486" s="26" t="n">
        <v>31.5</v>
      </c>
      <c r="L486" s="26">
        <f>J486*K486</f>
        <v>378</v>
      </c>
      <c r="M486" s="26" t="n">
        <v>18.63</v>
      </c>
      <c r="N486" s="26">
        <f>J486*M486</f>
        <v>223.56</v>
      </c>
      <c r="O486" s="26">
        <f>L486-N486</f>
        <v>154.44</v>
      </c>
      <c r="P486">
        <f>IF(AND(OR(Dashboard!$C$5="All",F486=Dashboard!$C$5),OR(Dashboard!$G$5="All",I486=Dashboard!$G$5),OR(Dashboard!$K$5="All",G486=Dashboard!$K$5)),1,0)</f>
        <v>1</v>
      </c>
      <c r="Q486">
        <f>IF(P486=1,IF(COUNTIFS($C$2:C486,C486,$P$2:P486,1)=1,1,0),0)</f>
        <v>0</v>
      </c>
    </row>
    <row r="487">
      <c r="A487" s="24" t="n">
        <v>45948</v>
      </c>
      <c r="B487" s="25" t="n">
        <v>45931</v>
      </c>
      <c r="C487" t="inlineStr">
        <is>
          <t>SO-26152</t>
        </is>
      </c>
      <c r="D487" t="inlineStr">
        <is>
          <t>Orrinby Bistro</t>
        </is>
      </c>
      <c r="E487" t="inlineStr">
        <is>
          <t>Restaurant</t>
        </is>
      </c>
      <c r="F487" t="inlineStr">
        <is>
          <t>South</t>
        </is>
      </c>
      <c r="G487" t="inlineStr">
        <is>
          <t>Tom W.</t>
        </is>
      </c>
      <c r="H487" t="inlineStr">
        <is>
          <t>Arborio rice 5kg</t>
        </is>
      </c>
      <c r="I487" t="inlineStr">
        <is>
          <t>Dry goods</t>
        </is>
      </c>
      <c r="J487" t="n">
        <v>8</v>
      </c>
      <c r="K487" s="26" t="n">
        <v>21.3</v>
      </c>
      <c r="L487" s="26">
        <f>J487*K487</f>
        <v>170.4</v>
      </c>
      <c r="M487" s="26" t="n">
        <v>14.83</v>
      </c>
      <c r="N487" s="26">
        <f>J487*M487</f>
        <v>118.64</v>
      </c>
      <c r="O487" s="26">
        <f>L487-N487</f>
        <v>51.76</v>
      </c>
      <c r="P487">
        <f>IF(AND(OR(Dashboard!$C$5="All",F487=Dashboard!$C$5),OR(Dashboard!$G$5="All",I487=Dashboard!$G$5),OR(Dashboard!$K$5="All",G487=Dashboard!$K$5)),1,0)</f>
        <v>1</v>
      </c>
      <c r="Q487">
        <f>IF(P487=1,IF(COUNTIFS($C$2:C487,C487,$P$2:P487,1)=1,1,0),0)</f>
        <v>0</v>
      </c>
    </row>
    <row r="488">
      <c r="A488" s="24" t="n">
        <v>45948</v>
      </c>
      <c r="B488" s="25" t="n">
        <v>45931</v>
      </c>
      <c r="C488" t="inlineStr">
        <is>
          <t>SO-26152</t>
        </is>
      </c>
      <c r="D488" t="inlineStr">
        <is>
          <t>Orrinby Bistro</t>
        </is>
      </c>
      <c r="E488" t="inlineStr">
        <is>
          <t>Restaurant</t>
        </is>
      </c>
      <c r="F488" t="inlineStr">
        <is>
          <t>South</t>
        </is>
      </c>
      <c r="G488" t="inlineStr">
        <is>
          <t>Tom W.</t>
        </is>
      </c>
      <c r="H488" t="inlineStr">
        <is>
          <t>Unsalted butter 5kg</t>
        </is>
      </c>
      <c r="I488" t="inlineStr">
        <is>
          <t>Dairy &amp; eggs</t>
        </is>
      </c>
      <c r="J488" t="n">
        <v>9</v>
      </c>
      <c r="K488" s="26" t="n">
        <v>58</v>
      </c>
      <c r="L488" s="26">
        <f>J488*K488</f>
        <v>522</v>
      </c>
      <c r="M488" s="26" t="n">
        <v>48.51</v>
      </c>
      <c r="N488" s="26">
        <f>J488*M488</f>
        <v>436.59</v>
      </c>
      <c r="O488" s="26">
        <f>L488-N488</f>
        <v>85.41</v>
      </c>
      <c r="P488">
        <f>IF(AND(OR(Dashboard!$C$5="All",F488=Dashboard!$C$5),OR(Dashboard!$G$5="All",I488=Dashboard!$G$5),OR(Dashboard!$K$5="All",G488=Dashboard!$K$5)),1,0)</f>
        <v>1</v>
      </c>
      <c r="Q488">
        <f>IF(P488=1,IF(COUNTIFS($C$2:C488,C488,$P$2:P488,1)=1,1,0),0)</f>
        <v>0</v>
      </c>
    </row>
    <row r="489">
      <c r="A489" s="24" t="n">
        <v>45948</v>
      </c>
      <c r="B489" s="25" t="n">
        <v>45931</v>
      </c>
      <c r="C489" t="inlineStr">
        <is>
          <t>SO-26175</t>
        </is>
      </c>
      <c r="D489" t="inlineStr">
        <is>
          <t>Rivelle Dining Room</t>
        </is>
      </c>
      <c r="E489" t="inlineStr">
        <is>
          <t>Restaurant</t>
        </is>
      </c>
      <c r="F489" t="inlineStr">
        <is>
          <t>Regional</t>
        </is>
      </c>
      <c r="G489" t="inlineStr">
        <is>
          <t>Sam O.</t>
        </is>
      </c>
      <c r="H489" t="inlineStr">
        <is>
          <t>Full cream milk 2L x6</t>
        </is>
      </c>
      <c r="I489" t="inlineStr">
        <is>
          <t>Dairy &amp; eggs</t>
        </is>
      </c>
      <c r="J489" t="n">
        <v>2</v>
      </c>
      <c r="K489" s="26" t="n">
        <v>15.6</v>
      </c>
      <c r="L489" s="26">
        <f>J489*K489</f>
        <v>31.2</v>
      </c>
      <c r="M489" s="26" t="n">
        <v>12.43</v>
      </c>
      <c r="N489" s="26">
        <f>J489*M489</f>
        <v>24.86</v>
      </c>
      <c r="O489" s="26">
        <f>L489-N489</f>
        <v>6.34</v>
      </c>
      <c r="P489">
        <f>IF(AND(OR(Dashboard!$C$5="All",F489=Dashboard!$C$5),OR(Dashboard!$G$5="All",I489=Dashboard!$G$5),OR(Dashboard!$K$5="All",G489=Dashboard!$K$5)),1,0)</f>
        <v>1</v>
      </c>
      <c r="Q489">
        <f>IF(P489=1,IF(COUNTIFS($C$2:C489,C489,$P$2:P489,1)=1,1,0),0)</f>
        <v>1</v>
      </c>
    </row>
    <row r="490">
      <c r="A490" s="24" t="n">
        <v>45948</v>
      </c>
      <c r="B490" s="25" t="n">
        <v>45931</v>
      </c>
      <c r="C490" t="inlineStr">
        <is>
          <t>SO-26175</t>
        </is>
      </c>
      <c r="D490" t="inlineStr">
        <is>
          <t>Rivelle Dining Room</t>
        </is>
      </c>
      <c r="E490" t="inlineStr">
        <is>
          <t>Restaurant</t>
        </is>
      </c>
      <c r="F490" t="inlineStr">
        <is>
          <t>Regional</t>
        </is>
      </c>
      <c r="G490" t="inlineStr">
        <is>
          <t>Sam O.</t>
        </is>
      </c>
      <c r="H490" t="inlineStr">
        <is>
          <t>Sourdough loaf x10</t>
        </is>
      </c>
      <c r="I490" t="inlineStr">
        <is>
          <t>Bakery</t>
        </is>
      </c>
      <c r="J490" t="n">
        <v>8</v>
      </c>
      <c r="K490" s="26" t="n">
        <v>52</v>
      </c>
      <c r="L490" s="26">
        <f>J490*K490</f>
        <v>416</v>
      </c>
      <c r="M490" s="26" t="n">
        <v>31.57</v>
      </c>
      <c r="N490" s="26">
        <f>J490*M490</f>
        <v>252.56</v>
      </c>
      <c r="O490" s="26">
        <f>L490-N490</f>
        <v>163.44</v>
      </c>
      <c r="P490">
        <f>IF(AND(OR(Dashboard!$C$5="All",F490=Dashboard!$C$5),OR(Dashboard!$G$5="All",I490=Dashboard!$G$5),OR(Dashboard!$K$5="All",G490=Dashboard!$K$5)),1,0)</f>
        <v>1</v>
      </c>
      <c r="Q490">
        <f>IF(P490=1,IF(COUNTIFS($C$2:C490,C490,$P$2:P490,1)=1,1,0),0)</f>
        <v>0</v>
      </c>
    </row>
    <row r="491">
      <c r="A491" s="24" t="n">
        <v>45948</v>
      </c>
      <c r="B491" s="25" t="n">
        <v>45931</v>
      </c>
      <c r="C491" t="inlineStr">
        <is>
          <t>SO-26175</t>
        </is>
      </c>
      <c r="D491" t="inlineStr">
        <is>
          <t>Rivelle Dining Room</t>
        </is>
      </c>
      <c r="E491" t="inlineStr">
        <is>
          <t>Restaurant</t>
        </is>
      </c>
      <c r="F491" t="inlineStr">
        <is>
          <t>Regional</t>
        </is>
      </c>
      <c r="G491" t="inlineStr">
        <is>
          <t>Sam O.</t>
        </is>
      </c>
      <c r="H491" t="inlineStr">
        <is>
          <t>Canned tomatoes 2.5kg</t>
        </is>
      </c>
      <c r="I491" t="inlineStr">
        <is>
          <t>Dry goods</t>
        </is>
      </c>
      <c r="J491" t="n">
        <v>5</v>
      </c>
      <c r="K491" s="26" t="n">
        <v>7.95</v>
      </c>
      <c r="L491" s="26">
        <f>J491*K491</f>
        <v>39.75</v>
      </c>
      <c r="M491" s="26" t="n">
        <v>5.46</v>
      </c>
      <c r="N491" s="26">
        <f>J491*M491</f>
        <v>27.3</v>
      </c>
      <c r="O491" s="26">
        <f>L491-N491</f>
        <v>12.45</v>
      </c>
      <c r="P491">
        <f>IF(AND(OR(Dashboard!$C$5="All",F491=Dashboard!$C$5),OR(Dashboard!$G$5="All",I491=Dashboard!$G$5),OR(Dashboard!$K$5="All",G491=Dashboard!$K$5)),1,0)</f>
        <v>1</v>
      </c>
      <c r="Q491">
        <f>IF(P491=1,IF(COUNTIFS($C$2:C491,C491,$P$2:P491,1)=1,1,0),0)</f>
        <v>0</v>
      </c>
    </row>
    <row r="492">
      <c r="A492" s="24" t="n">
        <v>45948</v>
      </c>
      <c r="B492" s="25" t="n">
        <v>45931</v>
      </c>
      <c r="C492" t="inlineStr">
        <is>
          <t>SO-26175</t>
        </is>
      </c>
      <c r="D492" t="inlineStr">
        <is>
          <t>Rivelle Dining Room</t>
        </is>
      </c>
      <c r="E492" t="inlineStr">
        <is>
          <t>Restaurant</t>
        </is>
      </c>
      <c r="F492" t="inlineStr">
        <is>
          <t>Regional</t>
        </is>
      </c>
      <c r="G492" t="inlineStr">
        <is>
          <t>Sam O.</t>
        </is>
      </c>
      <c r="H492" t="inlineStr">
        <is>
          <t>Loose-leaf tea 500g</t>
        </is>
      </c>
      <c r="I492" t="inlineStr">
        <is>
          <t>Beverages</t>
        </is>
      </c>
      <c r="J492" t="n">
        <v>4</v>
      </c>
      <c r="K492" s="26" t="n">
        <v>18.9</v>
      </c>
      <c r="L492" s="26">
        <f>J492*K492</f>
        <v>75.6</v>
      </c>
      <c r="M492" s="26" t="n">
        <v>11.57</v>
      </c>
      <c r="N492" s="26">
        <f>J492*M492</f>
        <v>46.28</v>
      </c>
      <c r="O492" s="26">
        <f>L492-N492</f>
        <v>29.32</v>
      </c>
      <c r="P492">
        <f>IF(AND(OR(Dashboard!$C$5="All",F492=Dashboard!$C$5),OR(Dashboard!$G$5="All",I492=Dashboard!$G$5),OR(Dashboard!$K$5="All",G492=Dashboard!$K$5)),1,0)</f>
        <v>1</v>
      </c>
      <c r="Q492">
        <f>IF(P492=1,IF(COUNTIFS($C$2:C492,C492,$P$2:P492,1)=1,1,0),0)</f>
        <v>0</v>
      </c>
    </row>
    <row r="493">
      <c r="A493" s="24" t="n">
        <v>45949</v>
      </c>
      <c r="B493" s="25" t="n">
        <v>45931</v>
      </c>
      <c r="C493" t="inlineStr">
        <is>
          <t>SO-26156</t>
        </is>
      </c>
      <c r="D493" t="inlineStr">
        <is>
          <t>Fennick Espresso Bar</t>
        </is>
      </c>
      <c r="E493" t="inlineStr">
        <is>
          <t>Café</t>
        </is>
      </c>
      <c r="F493" t="inlineStr">
        <is>
          <t>East</t>
        </is>
      </c>
      <c r="G493" t="inlineStr">
        <is>
          <t>Priya N.</t>
        </is>
      </c>
      <c r="H493" t="inlineStr">
        <is>
          <t>Free-range eggs 15dz</t>
        </is>
      </c>
      <c r="I493" t="inlineStr">
        <is>
          <t>Dairy &amp; eggs</t>
        </is>
      </c>
      <c r="J493" t="n">
        <v>4</v>
      </c>
      <c r="K493" s="26" t="n">
        <v>84</v>
      </c>
      <c r="L493" s="26">
        <f>J493*K493</f>
        <v>336</v>
      </c>
      <c r="M493" s="26" t="n">
        <v>66.61</v>
      </c>
      <c r="N493" s="26">
        <f>J493*M493</f>
        <v>266.44</v>
      </c>
      <c r="O493" s="26">
        <f>L493-N493</f>
        <v>69.56</v>
      </c>
      <c r="P493">
        <f>IF(AND(OR(Dashboard!$C$5="All",F493=Dashboard!$C$5),OR(Dashboard!$G$5="All",I493=Dashboard!$G$5),OR(Dashboard!$K$5="All",G493=Dashboard!$K$5)),1,0)</f>
        <v>1</v>
      </c>
      <c r="Q493">
        <f>IF(P493=1,IF(COUNTIFS($C$2:C493,C493,$P$2:P493,1)=1,1,0),0)</f>
        <v>1</v>
      </c>
    </row>
    <row r="494">
      <c r="A494" s="24" t="n">
        <v>45949</v>
      </c>
      <c r="B494" s="25" t="n">
        <v>45931</v>
      </c>
      <c r="C494" t="inlineStr">
        <is>
          <t>SO-26156</t>
        </is>
      </c>
      <c r="D494" t="inlineStr">
        <is>
          <t>Fennick Espresso Bar</t>
        </is>
      </c>
      <c r="E494" t="inlineStr">
        <is>
          <t>Café</t>
        </is>
      </c>
      <c r="F494" t="inlineStr">
        <is>
          <t>East</t>
        </is>
      </c>
      <c r="G494" t="inlineStr">
        <is>
          <t>Priya N.</t>
        </is>
      </c>
      <c r="H494" t="inlineStr">
        <is>
          <t>Sparkling water 24pk</t>
        </is>
      </c>
      <c r="I494" t="inlineStr">
        <is>
          <t>Beverages</t>
        </is>
      </c>
      <c r="J494" t="n">
        <v>2</v>
      </c>
      <c r="K494" s="26" t="n">
        <v>21.6</v>
      </c>
      <c r="L494" s="26">
        <f>J494*K494</f>
        <v>43.2</v>
      </c>
      <c r="M494" s="26" t="n">
        <v>13.81</v>
      </c>
      <c r="N494" s="26">
        <f>J494*M494</f>
        <v>27.62</v>
      </c>
      <c r="O494" s="26">
        <f>L494-N494</f>
        <v>15.58</v>
      </c>
      <c r="P494">
        <f>IF(AND(OR(Dashboard!$C$5="All",F494=Dashboard!$C$5),OR(Dashboard!$G$5="All",I494=Dashboard!$G$5),OR(Dashboard!$K$5="All",G494=Dashboard!$K$5)),1,0)</f>
        <v>1</v>
      </c>
      <c r="Q494">
        <f>IF(P494=1,IF(COUNTIFS($C$2:C494,C494,$P$2:P494,1)=1,1,0),0)</f>
        <v>0</v>
      </c>
    </row>
    <row r="495">
      <c r="A495" s="24" t="n">
        <v>45949</v>
      </c>
      <c r="B495" s="25" t="n">
        <v>45931</v>
      </c>
      <c r="C495" t="inlineStr">
        <is>
          <t>SO-26156</t>
        </is>
      </c>
      <c r="D495" t="inlineStr">
        <is>
          <t>Fennick Espresso Bar</t>
        </is>
      </c>
      <c r="E495" t="inlineStr">
        <is>
          <t>Café</t>
        </is>
      </c>
      <c r="F495" t="inlineStr">
        <is>
          <t>East</t>
        </is>
      </c>
      <c r="G495" t="inlineStr">
        <is>
          <t>Priya N.</t>
        </is>
      </c>
      <c r="H495" t="inlineStr">
        <is>
          <t>Bagels x36</t>
        </is>
      </c>
      <c r="I495" t="inlineStr">
        <is>
          <t>Bakery</t>
        </is>
      </c>
      <c r="J495" t="n">
        <v>13</v>
      </c>
      <c r="K495" s="26" t="n">
        <v>38.5</v>
      </c>
      <c r="L495" s="26">
        <f>J495*K495</f>
        <v>500.5</v>
      </c>
      <c r="M495" s="26" t="n">
        <v>23.41</v>
      </c>
      <c r="N495" s="26">
        <f>J495*M495</f>
        <v>304.33</v>
      </c>
      <c r="O495" s="26">
        <f>L495-N495</f>
        <v>196.17</v>
      </c>
      <c r="P495">
        <f>IF(AND(OR(Dashboard!$C$5="All",F495=Dashboard!$C$5),OR(Dashboard!$G$5="All",I495=Dashboard!$G$5),OR(Dashboard!$K$5="All",G495=Dashboard!$K$5)),1,0)</f>
        <v>1</v>
      </c>
      <c r="Q495">
        <f>IF(P495=1,IF(COUNTIFS($C$2:C495,C495,$P$2:P495,1)=1,1,0),0)</f>
        <v>0</v>
      </c>
    </row>
    <row r="496">
      <c r="A496" s="24" t="n">
        <v>45949</v>
      </c>
      <c r="B496" s="25" t="n">
        <v>45931</v>
      </c>
      <c r="C496" t="inlineStr">
        <is>
          <t>SO-26162</t>
        </is>
      </c>
      <c r="D496" t="inlineStr">
        <is>
          <t>Oskaby Coffee House</t>
        </is>
      </c>
      <c r="E496" t="inlineStr">
        <is>
          <t>Café</t>
        </is>
      </c>
      <c r="F496" t="inlineStr">
        <is>
          <t>South</t>
        </is>
      </c>
      <c r="G496" t="inlineStr">
        <is>
          <t>Tom W.</t>
        </is>
      </c>
      <c r="H496" t="inlineStr">
        <is>
          <t>Bagels x36</t>
        </is>
      </c>
      <c r="I496" t="inlineStr">
        <is>
          <t>Bakery</t>
        </is>
      </c>
      <c r="J496" t="n">
        <v>8</v>
      </c>
      <c r="K496" s="26" t="n">
        <v>38.5</v>
      </c>
      <c r="L496" s="26">
        <f>J496*K496</f>
        <v>308</v>
      </c>
      <c r="M496" s="26" t="n">
        <v>21.63</v>
      </c>
      <c r="N496" s="26">
        <f>J496*M496</f>
        <v>173.04</v>
      </c>
      <c r="O496" s="26">
        <f>L496-N496</f>
        <v>134.96</v>
      </c>
      <c r="P496">
        <f>IF(AND(OR(Dashboard!$C$5="All",F496=Dashboard!$C$5),OR(Dashboard!$G$5="All",I496=Dashboard!$G$5),OR(Dashboard!$K$5="All",G496=Dashboard!$K$5)),1,0)</f>
        <v>1</v>
      </c>
      <c r="Q496">
        <f>IF(P496=1,IF(COUNTIFS($C$2:C496,C496,$P$2:P496,1)=1,1,0),0)</f>
        <v>1</v>
      </c>
    </row>
    <row r="497">
      <c r="A497" s="24" t="n">
        <v>45949</v>
      </c>
      <c r="B497" s="25" t="n">
        <v>45931</v>
      </c>
      <c r="C497" t="inlineStr">
        <is>
          <t>SO-26162</t>
        </is>
      </c>
      <c r="D497" t="inlineStr">
        <is>
          <t>Oskaby Coffee House</t>
        </is>
      </c>
      <c r="E497" t="inlineStr">
        <is>
          <t>Café</t>
        </is>
      </c>
      <c r="F497" t="inlineStr">
        <is>
          <t>South</t>
        </is>
      </c>
      <c r="G497" t="inlineStr">
        <is>
          <t>Tom W.</t>
        </is>
      </c>
      <c r="H497" t="inlineStr">
        <is>
          <t>Sparkling water 24pk</t>
        </is>
      </c>
      <c r="I497" t="inlineStr">
        <is>
          <t>Beverages</t>
        </is>
      </c>
      <c r="J497" t="n">
        <v>11</v>
      </c>
      <c r="K497" s="26" t="n">
        <v>21.6</v>
      </c>
      <c r="L497" s="26">
        <f>J497*K497</f>
        <v>237.6</v>
      </c>
      <c r="M497" s="26" t="n">
        <v>12.93</v>
      </c>
      <c r="N497" s="26">
        <f>J497*M497</f>
        <v>142.23</v>
      </c>
      <c r="O497" s="26">
        <f>L497-N497</f>
        <v>95.37</v>
      </c>
      <c r="P497">
        <f>IF(AND(OR(Dashboard!$C$5="All",F497=Dashboard!$C$5),OR(Dashboard!$G$5="All",I497=Dashboard!$G$5),OR(Dashboard!$K$5="All",G497=Dashboard!$K$5)),1,0)</f>
        <v>1</v>
      </c>
      <c r="Q497">
        <f>IF(P497=1,IF(COUNTIFS($C$2:C497,C497,$P$2:P497,1)=1,1,0),0)</f>
        <v>0</v>
      </c>
    </row>
    <row r="498">
      <c r="A498" s="24" t="n">
        <v>45949</v>
      </c>
      <c r="B498" s="25" t="n">
        <v>45931</v>
      </c>
      <c r="C498" t="inlineStr">
        <is>
          <t>SO-26162</t>
        </is>
      </c>
      <c r="D498" t="inlineStr">
        <is>
          <t>Oskaby Coffee House</t>
        </is>
      </c>
      <c r="E498" t="inlineStr">
        <is>
          <t>Café</t>
        </is>
      </c>
      <c r="F498" t="inlineStr">
        <is>
          <t>South</t>
        </is>
      </c>
      <c r="G498" t="inlineStr">
        <is>
          <t>Tom W.</t>
        </is>
      </c>
      <c r="H498" t="inlineStr">
        <is>
          <t>Chips 2.5kg x4</t>
        </is>
      </c>
      <c r="I498" t="inlineStr">
        <is>
          <t>Frozen</t>
        </is>
      </c>
      <c r="J498" t="n">
        <v>13</v>
      </c>
      <c r="K498" s="26" t="n">
        <v>29.6</v>
      </c>
      <c r="L498" s="26">
        <f>J498*K498</f>
        <v>384.8</v>
      </c>
      <c r="M498" s="26" t="n">
        <v>22.77</v>
      </c>
      <c r="N498" s="26">
        <f>J498*M498</f>
        <v>296.01</v>
      </c>
      <c r="O498" s="26">
        <f>L498-N498</f>
        <v>88.79</v>
      </c>
      <c r="P498">
        <f>IF(AND(OR(Dashboard!$C$5="All",F498=Dashboard!$C$5),OR(Dashboard!$G$5="All",I498=Dashboard!$G$5),OR(Dashboard!$K$5="All",G498=Dashboard!$K$5)),1,0)</f>
        <v>1</v>
      </c>
      <c r="Q498">
        <f>IF(P498=1,IF(COUNTIFS($C$2:C498,C498,$P$2:P498,1)=1,1,0),0)</f>
        <v>0</v>
      </c>
    </row>
    <row r="499">
      <c r="A499" s="24" t="n">
        <v>45950</v>
      </c>
      <c r="B499" s="25" t="n">
        <v>45931</v>
      </c>
      <c r="C499" t="inlineStr">
        <is>
          <t>SO-26141</t>
        </is>
      </c>
      <c r="D499" t="inlineStr">
        <is>
          <t>Pindleton Café</t>
        </is>
      </c>
      <c r="E499" t="inlineStr">
        <is>
          <t>Café</t>
        </is>
      </c>
      <c r="F499" t="inlineStr">
        <is>
          <t>East</t>
        </is>
      </c>
      <c r="G499" t="inlineStr">
        <is>
          <t>Priya N.</t>
        </is>
      </c>
      <c r="H499" t="inlineStr">
        <is>
          <t>Loose-leaf tea 500g</t>
        </is>
      </c>
      <c r="I499" t="inlineStr">
        <is>
          <t>Beverages</t>
        </is>
      </c>
      <c r="J499" t="n">
        <v>8</v>
      </c>
      <c r="K499" s="26" t="n">
        <v>18.9</v>
      </c>
      <c r="L499" s="26">
        <f>J499*K499</f>
        <v>151.2</v>
      </c>
      <c r="M499" s="26" t="n">
        <v>11.2</v>
      </c>
      <c r="N499" s="26">
        <f>J499*M499</f>
        <v>89.6</v>
      </c>
      <c r="O499" s="26">
        <f>L499-N499</f>
        <v>61.6</v>
      </c>
      <c r="P499">
        <f>IF(AND(OR(Dashboard!$C$5="All",F499=Dashboard!$C$5),OR(Dashboard!$G$5="All",I499=Dashboard!$G$5),OR(Dashboard!$K$5="All",G499=Dashboard!$K$5)),1,0)</f>
        <v>1</v>
      </c>
      <c r="Q499">
        <f>IF(P499=1,IF(COUNTIFS($C$2:C499,C499,$P$2:P499,1)=1,1,0),0)</f>
        <v>1</v>
      </c>
    </row>
    <row r="500">
      <c r="A500" s="24" t="n">
        <v>45950</v>
      </c>
      <c r="B500" s="25" t="n">
        <v>45931</v>
      </c>
      <c r="C500" t="inlineStr">
        <is>
          <t>SO-26141</t>
        </is>
      </c>
      <c r="D500" t="inlineStr">
        <is>
          <t>Pindleton Café</t>
        </is>
      </c>
      <c r="E500" t="inlineStr">
        <is>
          <t>Café</t>
        </is>
      </c>
      <c r="F500" t="inlineStr">
        <is>
          <t>East</t>
        </is>
      </c>
      <c r="G500" t="inlineStr">
        <is>
          <t>Priya N.</t>
        </is>
      </c>
      <c r="H500" t="inlineStr">
        <is>
          <t>Puff pastry sheets 5kg</t>
        </is>
      </c>
      <c r="I500" t="inlineStr">
        <is>
          <t>Frozen</t>
        </is>
      </c>
      <c r="J500" t="n">
        <v>9</v>
      </c>
      <c r="K500" s="26" t="n">
        <v>34</v>
      </c>
      <c r="L500" s="26">
        <f>J500*K500</f>
        <v>306</v>
      </c>
      <c r="M500" s="26" t="n">
        <v>26.23</v>
      </c>
      <c r="N500" s="26">
        <f>J500*M500</f>
        <v>236.07</v>
      </c>
      <c r="O500" s="26">
        <f>L500-N500</f>
        <v>69.93</v>
      </c>
      <c r="P500">
        <f>IF(AND(OR(Dashboard!$C$5="All",F500=Dashboard!$C$5),OR(Dashboard!$G$5="All",I500=Dashboard!$G$5),OR(Dashboard!$K$5="All",G500=Dashboard!$K$5)),1,0)</f>
        <v>1</v>
      </c>
      <c r="Q500">
        <f>IF(P500=1,IF(COUNTIFS($C$2:C500,C500,$P$2:P500,1)=1,1,0),0)</f>
        <v>0</v>
      </c>
    </row>
    <row r="501">
      <c r="A501" s="24" t="n">
        <v>45950</v>
      </c>
      <c r="B501" s="25" t="n">
        <v>45931</v>
      </c>
      <c r="C501" t="inlineStr">
        <is>
          <t>SO-26141</t>
        </is>
      </c>
      <c r="D501" t="inlineStr">
        <is>
          <t>Pindleton Café</t>
        </is>
      </c>
      <c r="E501" t="inlineStr">
        <is>
          <t>Café</t>
        </is>
      </c>
      <c r="F501" t="inlineStr">
        <is>
          <t>East</t>
        </is>
      </c>
      <c r="G501" t="inlineStr">
        <is>
          <t>Priya N.</t>
        </is>
      </c>
      <c r="H501" t="inlineStr">
        <is>
          <t>Barista milk 1L x12</t>
        </is>
      </c>
      <c r="I501" t="inlineStr">
        <is>
          <t>Dairy &amp; eggs</t>
        </is>
      </c>
      <c r="J501" t="n">
        <v>8</v>
      </c>
      <c r="K501" s="26" t="n">
        <v>26.4</v>
      </c>
      <c r="L501" s="26">
        <f>J501*K501</f>
        <v>211.2</v>
      </c>
      <c r="M501" s="26" t="n">
        <v>21.67</v>
      </c>
      <c r="N501" s="26">
        <f>J501*M501</f>
        <v>173.36</v>
      </c>
      <c r="O501" s="26">
        <f>L501-N501</f>
        <v>37.84</v>
      </c>
      <c r="P501">
        <f>IF(AND(OR(Dashboard!$C$5="All",F501=Dashboard!$C$5),OR(Dashboard!$G$5="All",I501=Dashboard!$G$5),OR(Dashboard!$K$5="All",G501=Dashboard!$K$5)),1,0)</f>
        <v>1</v>
      </c>
      <c r="Q501">
        <f>IF(P501=1,IF(COUNTIFS($C$2:C501,C501,$P$2:P501,1)=1,1,0),0)</f>
        <v>0</v>
      </c>
    </row>
    <row r="502">
      <c r="A502" s="24" t="n">
        <v>45950</v>
      </c>
      <c r="B502" s="25" t="n">
        <v>45931</v>
      </c>
      <c r="C502" t="inlineStr">
        <is>
          <t>SO-26141</t>
        </is>
      </c>
      <c r="D502" t="inlineStr">
        <is>
          <t>Pindleton Café</t>
        </is>
      </c>
      <c r="E502" t="inlineStr">
        <is>
          <t>Café</t>
        </is>
      </c>
      <c r="F502" t="inlineStr">
        <is>
          <t>East</t>
        </is>
      </c>
      <c r="G502" t="inlineStr">
        <is>
          <t>Priya N.</t>
        </is>
      </c>
      <c r="H502" t="inlineStr">
        <is>
          <t>Sourdough loaf x10</t>
        </is>
      </c>
      <c r="I502" t="inlineStr">
        <is>
          <t>Bakery</t>
        </is>
      </c>
      <c r="J502" t="n">
        <v>3</v>
      </c>
      <c r="K502" s="26" t="n">
        <v>52</v>
      </c>
      <c r="L502" s="26">
        <f>J502*K502</f>
        <v>156</v>
      </c>
      <c r="M502" s="26" t="n">
        <v>28.91</v>
      </c>
      <c r="N502" s="26">
        <f>J502*M502</f>
        <v>86.73</v>
      </c>
      <c r="O502" s="26">
        <f>L502-N502</f>
        <v>69.27</v>
      </c>
      <c r="P502">
        <f>IF(AND(OR(Dashboard!$C$5="All",F502=Dashboard!$C$5),OR(Dashboard!$G$5="All",I502=Dashboard!$G$5),OR(Dashboard!$K$5="All",G502=Dashboard!$K$5)),1,0)</f>
        <v>1</v>
      </c>
      <c r="Q502">
        <f>IF(P502=1,IF(COUNTIFS($C$2:C502,C502,$P$2:P502,1)=1,1,0),0)</f>
        <v>0</v>
      </c>
    </row>
    <row r="503">
      <c r="A503" s="24" t="n">
        <v>45951</v>
      </c>
      <c r="B503" s="25" t="n">
        <v>45931</v>
      </c>
      <c r="C503" t="inlineStr">
        <is>
          <t>SO-26166</t>
        </is>
      </c>
      <c r="D503" t="inlineStr">
        <is>
          <t>Corvane Café</t>
        </is>
      </c>
      <c r="E503" t="inlineStr">
        <is>
          <t>Café</t>
        </is>
      </c>
      <c r="F503" t="inlineStr">
        <is>
          <t>Regional</t>
        </is>
      </c>
      <c r="G503" t="inlineStr">
        <is>
          <t>Sam O.</t>
        </is>
      </c>
      <c r="H503" t="inlineStr">
        <is>
          <t>Sourdough loaf x10</t>
        </is>
      </c>
      <c r="I503" t="inlineStr">
        <is>
          <t>Bakery</t>
        </is>
      </c>
      <c r="J503" t="n">
        <v>3</v>
      </c>
      <c r="K503" s="26" t="n">
        <v>52</v>
      </c>
      <c r="L503" s="26">
        <f>J503*K503</f>
        <v>156</v>
      </c>
      <c r="M503" s="26" t="n">
        <v>30.84</v>
      </c>
      <c r="N503" s="26">
        <f>J503*M503</f>
        <v>92.52</v>
      </c>
      <c r="O503" s="26">
        <f>L503-N503</f>
        <v>63.48</v>
      </c>
      <c r="P503">
        <f>IF(AND(OR(Dashboard!$C$5="All",F503=Dashboard!$C$5),OR(Dashboard!$G$5="All",I503=Dashboard!$G$5),OR(Dashboard!$K$5="All",G503=Dashboard!$K$5)),1,0)</f>
        <v>1</v>
      </c>
      <c r="Q503">
        <f>IF(P503=1,IF(COUNTIFS($C$2:C503,C503,$P$2:P503,1)=1,1,0),0)</f>
        <v>1</v>
      </c>
    </row>
    <row r="504">
      <c r="A504" s="24" t="n">
        <v>45951</v>
      </c>
      <c r="B504" s="25" t="n">
        <v>45931</v>
      </c>
      <c r="C504" t="inlineStr">
        <is>
          <t>SO-26166</t>
        </is>
      </c>
      <c r="D504" t="inlineStr">
        <is>
          <t>Corvane Café</t>
        </is>
      </c>
      <c r="E504" t="inlineStr">
        <is>
          <t>Café</t>
        </is>
      </c>
      <c r="F504" t="inlineStr">
        <is>
          <t>Regional</t>
        </is>
      </c>
      <c r="G504" t="inlineStr">
        <is>
          <t>Sam O.</t>
        </is>
      </c>
      <c r="H504" t="inlineStr">
        <is>
          <t>Full cream milk 2L x6</t>
        </is>
      </c>
      <c r="I504" t="inlineStr">
        <is>
          <t>Dairy &amp; eggs</t>
        </is>
      </c>
      <c r="J504" t="n">
        <v>3</v>
      </c>
      <c r="K504" s="26" t="n">
        <v>15.6</v>
      </c>
      <c r="L504" s="26">
        <f>J504*K504</f>
        <v>46.8</v>
      </c>
      <c r="M504" s="26" t="n">
        <v>13.04</v>
      </c>
      <c r="N504" s="26">
        <f>J504*M504</f>
        <v>39.12</v>
      </c>
      <c r="O504" s="26">
        <f>L504-N504</f>
        <v>7.68</v>
      </c>
      <c r="P504">
        <f>IF(AND(OR(Dashboard!$C$5="All",F504=Dashboard!$C$5),OR(Dashboard!$G$5="All",I504=Dashboard!$G$5),OR(Dashboard!$K$5="All",G504=Dashboard!$K$5)),1,0)</f>
        <v>1</v>
      </c>
      <c r="Q504">
        <f>IF(P504=1,IF(COUNTIFS($C$2:C504,C504,$P$2:P504,1)=1,1,0),0)</f>
        <v>0</v>
      </c>
    </row>
    <row r="505">
      <c r="A505" s="24" t="n">
        <v>45951</v>
      </c>
      <c r="B505" s="25" t="n">
        <v>45931</v>
      </c>
      <c r="C505" t="inlineStr">
        <is>
          <t>SO-26166</t>
        </is>
      </c>
      <c r="D505" t="inlineStr">
        <is>
          <t>Corvane Café</t>
        </is>
      </c>
      <c r="E505" t="inlineStr">
        <is>
          <t>Café</t>
        </is>
      </c>
      <c r="F505" t="inlineStr">
        <is>
          <t>Regional</t>
        </is>
      </c>
      <c r="G505" t="inlineStr">
        <is>
          <t>Sam O.</t>
        </is>
      </c>
      <c r="H505" t="inlineStr">
        <is>
          <t>Loose-leaf tea 500g</t>
        </is>
      </c>
      <c r="I505" t="inlineStr">
        <is>
          <t>Beverages</t>
        </is>
      </c>
      <c r="J505" t="n">
        <v>9</v>
      </c>
      <c r="K505" s="26" t="n">
        <v>18.9</v>
      </c>
      <c r="L505" s="26">
        <f>J505*K505</f>
        <v>170.1</v>
      </c>
      <c r="M505" s="26" t="n">
        <v>11.33</v>
      </c>
      <c r="N505" s="26">
        <f>J505*M505</f>
        <v>101.97</v>
      </c>
      <c r="O505" s="26">
        <f>L505-N505</f>
        <v>68.13</v>
      </c>
      <c r="P505">
        <f>IF(AND(OR(Dashboard!$C$5="All",F505=Dashboard!$C$5),OR(Dashboard!$G$5="All",I505=Dashboard!$G$5),OR(Dashboard!$K$5="All",G505=Dashboard!$K$5)),1,0)</f>
        <v>1</v>
      </c>
      <c r="Q505">
        <f>IF(P505=1,IF(COUNTIFS($C$2:C505,C505,$P$2:P505,1)=1,1,0),0)</f>
        <v>0</v>
      </c>
    </row>
    <row r="506">
      <c r="A506" s="24" t="n">
        <v>45952</v>
      </c>
      <c r="B506" s="25" t="n">
        <v>45931</v>
      </c>
      <c r="C506" t="inlineStr">
        <is>
          <t>SO-26143</t>
        </is>
      </c>
      <c r="D506" t="inlineStr">
        <is>
          <t>Jarrock Canteen</t>
        </is>
      </c>
      <c r="E506" t="inlineStr">
        <is>
          <t>Caterer</t>
        </is>
      </c>
      <c r="F506" t="inlineStr">
        <is>
          <t>South</t>
        </is>
      </c>
      <c r="G506" t="inlineStr">
        <is>
          <t>Tom W.</t>
        </is>
      </c>
      <c r="H506" t="inlineStr">
        <is>
          <t>Croissant dough x48</t>
        </is>
      </c>
      <c r="I506" t="inlineStr">
        <is>
          <t>Bakery</t>
        </is>
      </c>
      <c r="J506" t="n">
        <v>13</v>
      </c>
      <c r="K506" s="26" t="n">
        <v>67.2</v>
      </c>
      <c r="L506" s="26">
        <f>J506*K506</f>
        <v>873.6</v>
      </c>
      <c r="M506" s="26" t="n">
        <v>39.47</v>
      </c>
      <c r="N506" s="26">
        <f>J506*M506</f>
        <v>513.11</v>
      </c>
      <c r="O506" s="26">
        <f>L506-N506</f>
        <v>360.49</v>
      </c>
      <c r="P506">
        <f>IF(AND(OR(Dashboard!$C$5="All",F506=Dashboard!$C$5),OR(Dashboard!$G$5="All",I506=Dashboard!$G$5),OR(Dashboard!$K$5="All",G506=Dashboard!$K$5)),1,0)</f>
        <v>1</v>
      </c>
      <c r="Q506">
        <f>IF(P506=1,IF(COUNTIFS($C$2:C506,C506,$P$2:P506,1)=1,1,0),0)</f>
        <v>1</v>
      </c>
    </row>
    <row r="507">
      <c r="A507" s="24" t="n">
        <v>45952</v>
      </c>
      <c r="B507" s="25" t="n">
        <v>45931</v>
      </c>
      <c r="C507" t="inlineStr">
        <is>
          <t>SO-26143</t>
        </is>
      </c>
      <c r="D507" t="inlineStr">
        <is>
          <t>Jarrock Canteen</t>
        </is>
      </c>
      <c r="E507" t="inlineStr">
        <is>
          <t>Caterer</t>
        </is>
      </c>
      <c r="F507" t="inlineStr">
        <is>
          <t>South</t>
        </is>
      </c>
      <c r="G507" t="inlineStr">
        <is>
          <t>Tom W.</t>
        </is>
      </c>
      <c r="H507" t="inlineStr">
        <is>
          <t>Puff pastry sheets 5kg</t>
        </is>
      </c>
      <c r="I507" t="inlineStr">
        <is>
          <t>Frozen</t>
        </is>
      </c>
      <c r="J507" t="n">
        <v>8</v>
      </c>
      <c r="K507" s="26" t="n">
        <v>34</v>
      </c>
      <c r="L507" s="26">
        <f>J507*K507</f>
        <v>272</v>
      </c>
      <c r="M507" s="26" t="n">
        <v>25.93</v>
      </c>
      <c r="N507" s="26">
        <f>J507*M507</f>
        <v>207.44</v>
      </c>
      <c r="O507" s="26">
        <f>L507-N507</f>
        <v>64.56</v>
      </c>
      <c r="P507">
        <f>IF(AND(OR(Dashboard!$C$5="All",F507=Dashboard!$C$5),OR(Dashboard!$G$5="All",I507=Dashboard!$G$5),OR(Dashboard!$K$5="All",G507=Dashboard!$K$5)),1,0)</f>
        <v>1</v>
      </c>
      <c r="Q507">
        <f>IF(P507=1,IF(COUNTIFS($C$2:C507,C507,$P$2:P507,1)=1,1,0),0)</f>
        <v>0</v>
      </c>
    </row>
    <row r="508">
      <c r="A508" s="24" t="n">
        <v>45952</v>
      </c>
      <c r="B508" s="25" t="n">
        <v>45931</v>
      </c>
      <c r="C508" t="inlineStr">
        <is>
          <t>SO-26143</t>
        </is>
      </c>
      <c r="D508" t="inlineStr">
        <is>
          <t>Jarrock Canteen</t>
        </is>
      </c>
      <c r="E508" t="inlineStr">
        <is>
          <t>Caterer</t>
        </is>
      </c>
      <c r="F508" t="inlineStr">
        <is>
          <t>South</t>
        </is>
      </c>
      <c r="G508" t="inlineStr">
        <is>
          <t>Tom W.</t>
        </is>
      </c>
      <c r="H508" t="inlineStr">
        <is>
          <t>Free-range eggs 15dz</t>
        </is>
      </c>
      <c r="I508" t="inlineStr">
        <is>
          <t>Dairy &amp; eggs</t>
        </is>
      </c>
      <c r="J508" t="n">
        <v>14</v>
      </c>
      <c r="K508" s="26" t="n">
        <v>84</v>
      </c>
      <c r="L508" s="26">
        <f>J508*K508</f>
        <v>1176</v>
      </c>
      <c r="M508" s="26" t="n">
        <v>67.81999999999999</v>
      </c>
      <c r="N508" s="26">
        <f>J508*M508</f>
        <v>949.48</v>
      </c>
      <c r="O508" s="26">
        <f>L508-N508</f>
        <v>226.52</v>
      </c>
      <c r="P508">
        <f>IF(AND(OR(Dashboard!$C$5="All",F508=Dashboard!$C$5),OR(Dashboard!$G$5="All",I508=Dashboard!$G$5),OR(Dashboard!$K$5="All",G508=Dashboard!$K$5)),1,0)</f>
        <v>1</v>
      </c>
      <c r="Q508">
        <f>IF(P508=1,IF(COUNTIFS($C$2:C508,C508,$P$2:P508,1)=1,1,0),0)</f>
        <v>0</v>
      </c>
    </row>
    <row r="509">
      <c r="A509" s="24" t="n">
        <v>45952</v>
      </c>
      <c r="B509" s="25" t="n">
        <v>45931</v>
      </c>
      <c r="C509" t="inlineStr">
        <is>
          <t>SO-26149</t>
        </is>
      </c>
      <c r="D509" t="inlineStr">
        <is>
          <t>Yarrowick Canteen</t>
        </is>
      </c>
      <c r="E509" t="inlineStr">
        <is>
          <t>Caterer</t>
        </is>
      </c>
      <c r="F509" t="inlineStr">
        <is>
          <t>North</t>
        </is>
      </c>
      <c r="G509" t="inlineStr">
        <is>
          <t>Priya N.</t>
        </is>
      </c>
      <c r="H509" t="inlineStr">
        <is>
          <t>Orange juice 2L x6</t>
        </is>
      </c>
      <c r="I509" t="inlineStr">
        <is>
          <t>Beverages</t>
        </is>
      </c>
      <c r="J509" t="n">
        <v>13</v>
      </c>
      <c r="K509" s="26" t="n">
        <v>27</v>
      </c>
      <c r="L509" s="26">
        <f>J509*K509</f>
        <v>351</v>
      </c>
      <c r="M509" s="26" t="n">
        <v>16.94</v>
      </c>
      <c r="N509" s="26">
        <f>J509*M509</f>
        <v>220.22</v>
      </c>
      <c r="O509" s="26">
        <f>L509-N509</f>
        <v>130.78</v>
      </c>
      <c r="P509">
        <f>IF(AND(OR(Dashboard!$C$5="All",F509=Dashboard!$C$5),OR(Dashboard!$G$5="All",I509=Dashboard!$G$5),OR(Dashboard!$K$5="All",G509=Dashboard!$K$5)),1,0)</f>
        <v>1</v>
      </c>
      <c r="Q509">
        <f>IF(P509=1,IF(COUNTIFS($C$2:C509,C509,$P$2:P509,1)=1,1,0),0)</f>
        <v>1</v>
      </c>
    </row>
    <row r="510">
      <c r="A510" s="24" t="n">
        <v>45952</v>
      </c>
      <c r="B510" s="25" t="n">
        <v>45931</v>
      </c>
      <c r="C510" t="inlineStr">
        <is>
          <t>SO-26149</t>
        </is>
      </c>
      <c r="D510" t="inlineStr">
        <is>
          <t>Yarrowick Canteen</t>
        </is>
      </c>
      <c r="E510" t="inlineStr">
        <is>
          <t>Caterer</t>
        </is>
      </c>
      <c r="F510" t="inlineStr">
        <is>
          <t>North</t>
        </is>
      </c>
      <c r="G510" t="inlineStr">
        <is>
          <t>Priya N.</t>
        </is>
      </c>
      <c r="H510" t="inlineStr">
        <is>
          <t>Frozen berries 2kg</t>
        </is>
      </c>
      <c r="I510" t="inlineStr">
        <is>
          <t>Frozen</t>
        </is>
      </c>
      <c r="J510" t="n">
        <v>12</v>
      </c>
      <c r="K510" s="26" t="n">
        <v>19.8</v>
      </c>
      <c r="L510" s="26">
        <f>J510*K510</f>
        <v>237.6</v>
      </c>
      <c r="M510" s="26" t="n">
        <v>15.5</v>
      </c>
      <c r="N510" s="26">
        <f>J510*M510</f>
        <v>186</v>
      </c>
      <c r="O510" s="26">
        <f>L510-N510</f>
        <v>51.6</v>
      </c>
      <c r="P510">
        <f>IF(AND(OR(Dashboard!$C$5="All",F510=Dashboard!$C$5),OR(Dashboard!$G$5="All",I510=Dashboard!$G$5),OR(Dashboard!$K$5="All",G510=Dashboard!$K$5)),1,0)</f>
        <v>1</v>
      </c>
      <c r="Q510">
        <f>IF(P510=1,IF(COUNTIFS($C$2:C510,C510,$P$2:P510,1)=1,1,0),0)</f>
        <v>0</v>
      </c>
    </row>
    <row r="511">
      <c r="A511" s="24" t="n">
        <v>45952</v>
      </c>
      <c r="B511" s="25" t="n">
        <v>45931</v>
      </c>
      <c r="C511" t="inlineStr">
        <is>
          <t>SO-26176</t>
        </is>
      </c>
      <c r="D511" t="inlineStr">
        <is>
          <t>Kellamere Bistro</t>
        </is>
      </c>
      <c r="E511" t="inlineStr">
        <is>
          <t>Restaurant</t>
        </is>
      </c>
      <c r="F511" t="inlineStr">
        <is>
          <t>East</t>
        </is>
      </c>
      <c r="G511" t="inlineStr">
        <is>
          <t>Priya N.</t>
        </is>
      </c>
      <c r="H511" t="inlineStr">
        <is>
          <t>Gelato 5L</t>
        </is>
      </c>
      <c r="I511" t="inlineStr">
        <is>
          <t>Frozen</t>
        </is>
      </c>
      <c r="J511" t="n">
        <v>3</v>
      </c>
      <c r="K511" s="26" t="n">
        <v>46.5</v>
      </c>
      <c r="L511" s="26">
        <f>J511*K511</f>
        <v>139.5</v>
      </c>
      <c r="M511" s="26" t="n">
        <v>35.84</v>
      </c>
      <c r="N511" s="26">
        <f>J511*M511</f>
        <v>107.52</v>
      </c>
      <c r="O511" s="26">
        <f>L511-N511</f>
        <v>31.98</v>
      </c>
      <c r="P511">
        <f>IF(AND(OR(Dashboard!$C$5="All",F511=Dashboard!$C$5),OR(Dashboard!$G$5="All",I511=Dashboard!$G$5),OR(Dashboard!$K$5="All",G511=Dashboard!$K$5)),1,0)</f>
        <v>1</v>
      </c>
      <c r="Q511">
        <f>IF(P511=1,IF(COUNTIFS($C$2:C511,C511,$P$2:P511,1)=1,1,0),0)</f>
        <v>1</v>
      </c>
    </row>
    <row r="512">
      <c r="A512" s="24" t="n">
        <v>45952</v>
      </c>
      <c r="B512" s="25" t="n">
        <v>45931</v>
      </c>
      <c r="C512" t="inlineStr">
        <is>
          <t>SO-26176</t>
        </is>
      </c>
      <c r="D512" t="inlineStr">
        <is>
          <t>Kellamere Bistro</t>
        </is>
      </c>
      <c r="E512" t="inlineStr">
        <is>
          <t>Restaurant</t>
        </is>
      </c>
      <c r="F512" t="inlineStr">
        <is>
          <t>East</t>
        </is>
      </c>
      <c r="G512" t="inlineStr">
        <is>
          <t>Priya N.</t>
        </is>
      </c>
      <c r="H512" t="inlineStr">
        <is>
          <t>Arborio rice 5kg</t>
        </is>
      </c>
      <c r="I512" t="inlineStr">
        <is>
          <t>Dry goods</t>
        </is>
      </c>
      <c r="J512" t="n">
        <v>13</v>
      </c>
      <c r="K512" s="26" t="n">
        <v>21.3</v>
      </c>
      <c r="L512" s="26">
        <f>J512*K512</f>
        <v>276.9</v>
      </c>
      <c r="M512" s="26" t="n">
        <v>14.45</v>
      </c>
      <c r="N512" s="26">
        <f>J512*M512</f>
        <v>187.85</v>
      </c>
      <c r="O512" s="26">
        <f>L512-N512</f>
        <v>89.05</v>
      </c>
      <c r="P512">
        <f>IF(AND(OR(Dashboard!$C$5="All",F512=Dashboard!$C$5),OR(Dashboard!$G$5="All",I512=Dashboard!$G$5),OR(Dashboard!$K$5="All",G512=Dashboard!$K$5)),1,0)</f>
        <v>1</v>
      </c>
      <c r="Q512">
        <f>IF(P512=1,IF(COUNTIFS($C$2:C512,C512,$P$2:P512,1)=1,1,0),0)</f>
        <v>0</v>
      </c>
    </row>
    <row r="513">
      <c r="A513" s="24" t="n">
        <v>45952</v>
      </c>
      <c r="B513" s="25" t="n">
        <v>45931</v>
      </c>
      <c r="C513" t="inlineStr">
        <is>
          <t>SO-26176</t>
        </is>
      </c>
      <c r="D513" t="inlineStr">
        <is>
          <t>Kellamere Bistro</t>
        </is>
      </c>
      <c r="E513" t="inlineStr">
        <is>
          <t>Restaurant</t>
        </is>
      </c>
      <c r="F513" t="inlineStr">
        <is>
          <t>East</t>
        </is>
      </c>
      <c r="G513" t="inlineStr">
        <is>
          <t>Priya N.</t>
        </is>
      </c>
      <c r="H513" t="inlineStr">
        <is>
          <t>Unsalted butter 5kg</t>
        </is>
      </c>
      <c r="I513" t="inlineStr">
        <is>
          <t>Dairy &amp; eggs</t>
        </is>
      </c>
      <c r="J513" t="n">
        <v>12</v>
      </c>
      <c r="K513" s="26" t="n">
        <v>58</v>
      </c>
      <c r="L513" s="26">
        <f>J513*K513</f>
        <v>696</v>
      </c>
      <c r="M513" s="26" t="n">
        <v>46.16</v>
      </c>
      <c r="N513" s="26">
        <f>J513*M513</f>
        <v>553.92</v>
      </c>
      <c r="O513" s="26">
        <f>L513-N513</f>
        <v>142.08</v>
      </c>
      <c r="P513">
        <f>IF(AND(OR(Dashboard!$C$5="All",F513=Dashboard!$C$5),OR(Dashboard!$G$5="All",I513=Dashboard!$G$5),OR(Dashboard!$K$5="All",G513=Dashboard!$K$5)),1,0)</f>
        <v>1</v>
      </c>
      <c r="Q513">
        <f>IF(P513=1,IF(COUNTIFS($C$2:C513,C513,$P$2:P513,1)=1,1,0),0)</f>
        <v>0</v>
      </c>
    </row>
    <row r="514">
      <c r="A514" s="24" t="n">
        <v>45953</v>
      </c>
      <c r="B514" s="25" t="n">
        <v>45931</v>
      </c>
      <c r="C514" t="inlineStr">
        <is>
          <t>SO-26132</t>
        </is>
      </c>
      <c r="D514" t="inlineStr">
        <is>
          <t>Fidderly Grocer</t>
        </is>
      </c>
      <c r="E514" t="inlineStr">
        <is>
          <t>Grocer</t>
        </is>
      </c>
      <c r="F514" t="inlineStr">
        <is>
          <t>Regional</t>
        </is>
      </c>
      <c r="G514" t="inlineStr">
        <is>
          <t>Sam O.</t>
        </is>
      </c>
      <c r="H514" t="inlineStr">
        <is>
          <t>Unsalted butter 5kg</t>
        </is>
      </c>
      <c r="I514" t="inlineStr">
        <is>
          <t>Dairy &amp; eggs</t>
        </is>
      </c>
      <c r="J514" t="n">
        <v>24</v>
      </c>
      <c r="K514" s="26" t="n">
        <v>58</v>
      </c>
      <c r="L514" s="26">
        <f>J514*K514</f>
        <v>1392</v>
      </c>
      <c r="M514" s="26" t="n">
        <v>47.69</v>
      </c>
      <c r="N514" s="26">
        <f>J514*M514</f>
        <v>1144.56</v>
      </c>
      <c r="O514" s="26">
        <f>L514-N514</f>
        <v>247.44</v>
      </c>
      <c r="P514">
        <f>IF(AND(OR(Dashboard!$C$5="All",F514=Dashboard!$C$5),OR(Dashboard!$G$5="All",I514=Dashboard!$G$5),OR(Dashboard!$K$5="All",G514=Dashboard!$K$5)),1,0)</f>
        <v>1</v>
      </c>
      <c r="Q514">
        <f>IF(P514=1,IF(COUNTIFS($C$2:C514,C514,$P$2:P514,1)=1,1,0),0)</f>
        <v>1</v>
      </c>
    </row>
    <row r="515">
      <c r="A515" s="24" t="n">
        <v>45953</v>
      </c>
      <c r="B515" s="25" t="n">
        <v>45931</v>
      </c>
      <c r="C515" t="inlineStr">
        <is>
          <t>SO-26132</t>
        </is>
      </c>
      <c r="D515" t="inlineStr">
        <is>
          <t>Fidderly Grocer</t>
        </is>
      </c>
      <c r="E515" t="inlineStr">
        <is>
          <t>Grocer</t>
        </is>
      </c>
      <c r="F515" t="inlineStr">
        <is>
          <t>Regional</t>
        </is>
      </c>
      <c r="G515" t="inlineStr">
        <is>
          <t>Sam O.</t>
        </is>
      </c>
      <c r="H515" t="inlineStr">
        <is>
          <t>Sourdough loaf x10</t>
        </is>
      </c>
      <c r="I515" t="inlineStr">
        <is>
          <t>Bakery</t>
        </is>
      </c>
      <c r="J515" t="n">
        <v>19</v>
      </c>
      <c r="K515" s="26" t="n">
        <v>52</v>
      </c>
      <c r="L515" s="26">
        <f>J515*K515</f>
        <v>988</v>
      </c>
      <c r="M515" s="26" t="n">
        <v>29.51</v>
      </c>
      <c r="N515" s="26">
        <f>J515*M515</f>
        <v>560.69</v>
      </c>
      <c r="O515" s="26">
        <f>L515-N515</f>
        <v>427.31</v>
      </c>
      <c r="P515">
        <f>IF(AND(OR(Dashboard!$C$5="All",F515=Dashboard!$C$5),OR(Dashboard!$G$5="All",I515=Dashboard!$G$5),OR(Dashboard!$K$5="All",G515=Dashboard!$K$5)),1,0)</f>
        <v>1</v>
      </c>
      <c r="Q515">
        <f>IF(P515=1,IF(COUNTIFS($C$2:C515,C515,$P$2:P515,1)=1,1,0),0)</f>
        <v>0</v>
      </c>
    </row>
    <row r="516">
      <c r="A516" s="24" t="n">
        <v>45953</v>
      </c>
      <c r="B516" s="25" t="n">
        <v>45931</v>
      </c>
      <c r="C516" t="inlineStr">
        <is>
          <t>SO-26135</t>
        </is>
      </c>
      <c r="D516" t="inlineStr">
        <is>
          <t>Drewsome Kitchen</t>
        </is>
      </c>
      <c r="E516" t="inlineStr">
        <is>
          <t>Restaurant</t>
        </is>
      </c>
      <c r="F516" t="inlineStr">
        <is>
          <t>Regional</t>
        </is>
      </c>
      <c r="G516" t="inlineStr">
        <is>
          <t>Sam O.</t>
        </is>
      </c>
      <c r="H516" t="inlineStr">
        <is>
          <t>Croissant dough x48</t>
        </is>
      </c>
      <c r="I516" t="inlineStr">
        <is>
          <t>Bakery</t>
        </is>
      </c>
      <c r="J516" t="n">
        <v>6</v>
      </c>
      <c r="K516" s="26" t="n">
        <v>67.2</v>
      </c>
      <c r="L516" s="26">
        <f>J516*K516</f>
        <v>403.2</v>
      </c>
      <c r="M516" s="26" t="n">
        <v>40.94</v>
      </c>
      <c r="N516" s="26">
        <f>J516*M516</f>
        <v>245.64</v>
      </c>
      <c r="O516" s="26">
        <f>L516-N516</f>
        <v>157.56</v>
      </c>
      <c r="P516">
        <f>IF(AND(OR(Dashboard!$C$5="All",F516=Dashboard!$C$5),OR(Dashboard!$G$5="All",I516=Dashboard!$G$5),OR(Dashboard!$K$5="All",G516=Dashboard!$K$5)),1,0)</f>
        <v>1</v>
      </c>
      <c r="Q516">
        <f>IF(P516=1,IF(COUNTIFS($C$2:C516,C516,$P$2:P516,1)=1,1,0),0)</f>
        <v>1</v>
      </c>
    </row>
    <row r="517">
      <c r="A517" s="24" t="n">
        <v>45953</v>
      </c>
      <c r="B517" s="25" t="n">
        <v>45931</v>
      </c>
      <c r="C517" t="inlineStr">
        <is>
          <t>SO-26135</t>
        </is>
      </c>
      <c r="D517" t="inlineStr">
        <is>
          <t>Drewsome Kitchen</t>
        </is>
      </c>
      <c r="E517" t="inlineStr">
        <is>
          <t>Restaurant</t>
        </is>
      </c>
      <c r="F517" t="inlineStr">
        <is>
          <t>Regional</t>
        </is>
      </c>
      <c r="G517" t="inlineStr">
        <is>
          <t>Sam O.</t>
        </is>
      </c>
      <c r="H517" t="inlineStr">
        <is>
          <t>Orange juice 2L x6</t>
        </is>
      </c>
      <c r="I517" t="inlineStr">
        <is>
          <t>Beverages</t>
        </is>
      </c>
      <c r="J517" t="n">
        <v>3</v>
      </c>
      <c r="K517" s="26" t="n">
        <v>27</v>
      </c>
      <c r="L517" s="26">
        <f>J517*K517</f>
        <v>81</v>
      </c>
      <c r="M517" s="26" t="n">
        <v>16.86</v>
      </c>
      <c r="N517" s="26">
        <f>J517*M517</f>
        <v>50.58</v>
      </c>
      <c r="O517" s="26">
        <f>L517-N517</f>
        <v>30.42</v>
      </c>
      <c r="P517">
        <f>IF(AND(OR(Dashboard!$C$5="All",F517=Dashboard!$C$5),OR(Dashboard!$G$5="All",I517=Dashboard!$G$5),OR(Dashboard!$K$5="All",G517=Dashboard!$K$5)),1,0)</f>
        <v>1</v>
      </c>
      <c r="Q517">
        <f>IF(P517=1,IF(COUNTIFS($C$2:C517,C517,$P$2:P517,1)=1,1,0),0)</f>
        <v>0</v>
      </c>
    </row>
    <row r="518">
      <c r="A518" s="24" t="n">
        <v>45954</v>
      </c>
      <c r="B518" s="25" t="n">
        <v>45931</v>
      </c>
      <c r="C518" t="inlineStr">
        <is>
          <t>SO-26153</t>
        </is>
      </c>
      <c r="D518" t="inlineStr">
        <is>
          <t>Lumsey Kitchen</t>
        </is>
      </c>
      <c r="E518" t="inlineStr">
        <is>
          <t>Restaurant</t>
        </is>
      </c>
      <c r="F518" t="inlineStr">
        <is>
          <t>West</t>
        </is>
      </c>
      <c r="G518" t="inlineStr">
        <is>
          <t>Lena K.</t>
        </is>
      </c>
      <c r="H518" t="inlineStr">
        <is>
          <t>Loose-leaf tea 500g</t>
        </is>
      </c>
      <c r="I518" t="inlineStr">
        <is>
          <t>Beverages</t>
        </is>
      </c>
      <c r="J518" t="n">
        <v>8</v>
      </c>
      <c r="K518" s="26" t="n">
        <v>18.9</v>
      </c>
      <c r="L518" s="26">
        <f>J518*K518</f>
        <v>151.2</v>
      </c>
      <c r="M518" s="26" t="n">
        <v>11.23</v>
      </c>
      <c r="N518" s="26">
        <f>J518*M518</f>
        <v>89.84</v>
      </c>
      <c r="O518" s="26">
        <f>L518-N518</f>
        <v>61.36</v>
      </c>
      <c r="P518">
        <f>IF(AND(OR(Dashboard!$C$5="All",F518=Dashboard!$C$5),OR(Dashboard!$G$5="All",I518=Dashboard!$G$5),OR(Dashboard!$K$5="All",G518=Dashboard!$K$5)),1,0)</f>
        <v>1</v>
      </c>
      <c r="Q518">
        <f>IF(P518=1,IF(COUNTIFS($C$2:C518,C518,$P$2:P518,1)=1,1,0),0)</f>
        <v>1</v>
      </c>
    </row>
    <row r="519">
      <c r="A519" s="24" t="n">
        <v>45954</v>
      </c>
      <c r="B519" s="25" t="n">
        <v>45931</v>
      </c>
      <c r="C519" t="inlineStr">
        <is>
          <t>SO-26153</t>
        </is>
      </c>
      <c r="D519" t="inlineStr">
        <is>
          <t>Lumsey Kitchen</t>
        </is>
      </c>
      <c r="E519" t="inlineStr">
        <is>
          <t>Restaurant</t>
        </is>
      </c>
      <c r="F519" t="inlineStr">
        <is>
          <t>West</t>
        </is>
      </c>
      <c r="G519" t="inlineStr">
        <is>
          <t>Lena K.</t>
        </is>
      </c>
      <c r="H519" t="inlineStr">
        <is>
          <t>Frozen berries 2kg</t>
        </is>
      </c>
      <c r="I519" t="inlineStr">
        <is>
          <t>Frozen</t>
        </is>
      </c>
      <c r="J519" t="n">
        <v>10</v>
      </c>
      <c r="K519" s="26" t="n">
        <v>19.8</v>
      </c>
      <c r="L519" s="26">
        <f>J519*K519</f>
        <v>198</v>
      </c>
      <c r="M519" s="26" t="n">
        <v>14.69</v>
      </c>
      <c r="N519" s="26">
        <f>J519*M519</f>
        <v>146.9</v>
      </c>
      <c r="O519" s="26">
        <f>L519-N519</f>
        <v>51.1</v>
      </c>
      <c r="P519">
        <f>IF(AND(OR(Dashboard!$C$5="All",F519=Dashboard!$C$5),OR(Dashboard!$G$5="All",I519=Dashboard!$G$5),OR(Dashboard!$K$5="All",G519=Dashboard!$K$5)),1,0)</f>
        <v>1</v>
      </c>
      <c r="Q519">
        <f>IF(P519=1,IF(COUNTIFS($C$2:C519,C519,$P$2:P519,1)=1,1,0),0)</f>
        <v>0</v>
      </c>
    </row>
    <row r="520">
      <c r="A520" s="24" t="n">
        <v>45955</v>
      </c>
      <c r="B520" s="25" t="n">
        <v>45931</v>
      </c>
      <c r="C520" t="inlineStr">
        <is>
          <t>SO-26137</t>
        </is>
      </c>
      <c r="D520" t="inlineStr">
        <is>
          <t>Thornable Kitchen</t>
        </is>
      </c>
      <c r="E520" t="inlineStr">
        <is>
          <t>Restaurant</t>
        </is>
      </c>
      <c r="F520" t="inlineStr">
        <is>
          <t>South</t>
        </is>
      </c>
      <c r="G520" t="inlineStr">
        <is>
          <t>Tom W.</t>
        </is>
      </c>
      <c r="H520" t="inlineStr">
        <is>
          <t>Sparkling water 24pk</t>
        </is>
      </c>
      <c r="I520" t="inlineStr">
        <is>
          <t>Beverages</t>
        </is>
      </c>
      <c r="J520" t="n">
        <v>5</v>
      </c>
      <c r="K520" s="26" t="n">
        <v>21.6</v>
      </c>
      <c r="L520" s="26">
        <f>J520*K520</f>
        <v>108</v>
      </c>
      <c r="M520" s="26" t="n">
        <v>13.17</v>
      </c>
      <c r="N520" s="26">
        <f>J520*M520</f>
        <v>65.85</v>
      </c>
      <c r="O520" s="26">
        <f>L520-N520</f>
        <v>42.15</v>
      </c>
      <c r="P520">
        <f>IF(AND(OR(Dashboard!$C$5="All",F520=Dashboard!$C$5),OR(Dashboard!$G$5="All",I520=Dashboard!$G$5),OR(Dashboard!$K$5="All",G520=Dashboard!$K$5)),1,0)</f>
        <v>1</v>
      </c>
      <c r="Q520">
        <f>IF(P520=1,IF(COUNTIFS($C$2:C520,C520,$P$2:P520,1)=1,1,0),0)</f>
        <v>1</v>
      </c>
    </row>
    <row r="521">
      <c r="A521" s="24" t="n">
        <v>45955</v>
      </c>
      <c r="B521" s="25" t="n">
        <v>45931</v>
      </c>
      <c r="C521" t="inlineStr">
        <is>
          <t>SO-26137</t>
        </is>
      </c>
      <c r="D521" t="inlineStr">
        <is>
          <t>Thornable Kitchen</t>
        </is>
      </c>
      <c r="E521" t="inlineStr">
        <is>
          <t>Restaurant</t>
        </is>
      </c>
      <c r="F521" t="inlineStr">
        <is>
          <t>South</t>
        </is>
      </c>
      <c r="G521" t="inlineStr">
        <is>
          <t>Tom W.</t>
        </is>
      </c>
      <c r="H521" t="inlineStr">
        <is>
          <t>Arborio rice 5kg</t>
        </is>
      </c>
      <c r="I521" t="inlineStr">
        <is>
          <t>Dry goods</t>
        </is>
      </c>
      <c r="J521" t="n">
        <v>8</v>
      </c>
      <c r="K521" s="26" t="n">
        <v>21.3</v>
      </c>
      <c r="L521" s="26">
        <f>J521*K521</f>
        <v>170.4</v>
      </c>
      <c r="M521" s="26" t="n">
        <v>14.71</v>
      </c>
      <c r="N521" s="26">
        <f>J521*M521</f>
        <v>117.68</v>
      </c>
      <c r="O521" s="26">
        <f>L521-N521</f>
        <v>52.72</v>
      </c>
      <c r="P521">
        <f>IF(AND(OR(Dashboard!$C$5="All",F521=Dashboard!$C$5),OR(Dashboard!$G$5="All",I521=Dashboard!$G$5),OR(Dashboard!$K$5="All",G521=Dashboard!$K$5)),1,0)</f>
        <v>1</v>
      </c>
      <c r="Q521">
        <f>IF(P521=1,IF(COUNTIFS($C$2:C521,C521,$P$2:P521,1)=1,1,0),0)</f>
        <v>0</v>
      </c>
    </row>
    <row r="522">
      <c r="A522" s="24" t="n">
        <v>45955</v>
      </c>
      <c r="B522" s="25" t="n">
        <v>45931</v>
      </c>
      <c r="C522" t="inlineStr">
        <is>
          <t>SO-26158</t>
        </is>
      </c>
      <c r="D522" t="inlineStr">
        <is>
          <t>Vantrey Pantry</t>
        </is>
      </c>
      <c r="E522" t="inlineStr">
        <is>
          <t>Grocer</t>
        </is>
      </c>
      <c r="F522" t="inlineStr">
        <is>
          <t>West</t>
        </is>
      </c>
      <c r="G522" t="inlineStr">
        <is>
          <t>Lena K.</t>
        </is>
      </c>
      <c r="H522" t="inlineStr">
        <is>
          <t>Free-range eggs 15dz</t>
        </is>
      </c>
      <c r="I522" t="inlineStr">
        <is>
          <t>Dairy &amp; eggs</t>
        </is>
      </c>
      <c r="J522" t="n">
        <v>12</v>
      </c>
      <c r="K522" s="26" t="n">
        <v>84</v>
      </c>
      <c r="L522" s="26">
        <f>J522*K522</f>
        <v>1008</v>
      </c>
      <c r="M522" s="26" t="n">
        <v>66.34999999999999</v>
      </c>
      <c r="N522" s="26">
        <f>J522*M522</f>
        <v>796.2</v>
      </c>
      <c r="O522" s="26">
        <f>L522-N522</f>
        <v>211.8</v>
      </c>
      <c r="P522">
        <f>IF(AND(OR(Dashboard!$C$5="All",F522=Dashboard!$C$5),OR(Dashboard!$G$5="All",I522=Dashboard!$G$5),OR(Dashboard!$K$5="All",G522=Dashboard!$K$5)),1,0)</f>
        <v>1</v>
      </c>
      <c r="Q522">
        <f>IF(P522=1,IF(COUNTIFS($C$2:C522,C522,$P$2:P522,1)=1,1,0),0)</f>
        <v>1</v>
      </c>
    </row>
    <row r="523">
      <c r="A523" s="24" t="n">
        <v>45955</v>
      </c>
      <c r="B523" s="25" t="n">
        <v>45931</v>
      </c>
      <c r="C523" t="inlineStr">
        <is>
          <t>SO-26158</t>
        </is>
      </c>
      <c r="D523" t="inlineStr">
        <is>
          <t>Vantrey Pantry</t>
        </is>
      </c>
      <c r="E523" t="inlineStr">
        <is>
          <t>Grocer</t>
        </is>
      </c>
      <c r="F523" t="inlineStr">
        <is>
          <t>West</t>
        </is>
      </c>
      <c r="G523" t="inlineStr">
        <is>
          <t>Lena K.</t>
        </is>
      </c>
      <c r="H523" t="inlineStr">
        <is>
          <t>Croissant dough x48</t>
        </is>
      </c>
      <c r="I523" t="inlineStr">
        <is>
          <t>Bakery</t>
        </is>
      </c>
      <c r="J523" t="n">
        <v>17</v>
      </c>
      <c r="K523" s="26" t="n">
        <v>67.2</v>
      </c>
      <c r="L523" s="26">
        <f>J523*K523</f>
        <v>1142.4</v>
      </c>
      <c r="M523" s="26" t="n">
        <v>39.96</v>
      </c>
      <c r="N523" s="26">
        <f>J523*M523</f>
        <v>679.32</v>
      </c>
      <c r="O523" s="26">
        <f>L523-N523</f>
        <v>463.08</v>
      </c>
      <c r="P523">
        <f>IF(AND(OR(Dashboard!$C$5="All",F523=Dashboard!$C$5),OR(Dashboard!$G$5="All",I523=Dashboard!$G$5),OR(Dashboard!$K$5="All",G523=Dashboard!$K$5)),1,0)</f>
        <v>1</v>
      </c>
      <c r="Q523">
        <f>IF(P523=1,IF(COUNTIFS($C$2:C523,C523,$P$2:P523,1)=1,1,0),0)</f>
        <v>0</v>
      </c>
    </row>
    <row r="524">
      <c r="A524" s="24" t="n">
        <v>45955</v>
      </c>
      <c r="B524" s="25" t="n">
        <v>45931</v>
      </c>
      <c r="C524" t="inlineStr">
        <is>
          <t>SO-26174</t>
        </is>
      </c>
      <c r="D524" t="inlineStr">
        <is>
          <t>Istowe Coffee House</t>
        </is>
      </c>
      <c r="E524" t="inlineStr">
        <is>
          <t>Café</t>
        </is>
      </c>
      <c r="F524" t="inlineStr">
        <is>
          <t>North</t>
        </is>
      </c>
      <c r="G524" t="inlineStr">
        <is>
          <t>Priya N.</t>
        </is>
      </c>
      <c r="H524" t="inlineStr">
        <is>
          <t>Chai concentrate 1L x6</t>
        </is>
      </c>
      <c r="I524" t="inlineStr">
        <is>
          <t>Beverages</t>
        </is>
      </c>
      <c r="J524" t="n">
        <v>9</v>
      </c>
      <c r="K524" s="26" t="n">
        <v>42</v>
      </c>
      <c r="L524" s="26">
        <f>J524*K524</f>
        <v>378</v>
      </c>
      <c r="M524" s="26" t="n">
        <v>26.98</v>
      </c>
      <c r="N524" s="26">
        <f>J524*M524</f>
        <v>242.82</v>
      </c>
      <c r="O524" s="26">
        <f>L524-N524</f>
        <v>135.18</v>
      </c>
      <c r="P524">
        <f>IF(AND(OR(Dashboard!$C$5="All",F524=Dashboard!$C$5),OR(Dashboard!$G$5="All",I524=Dashboard!$G$5),OR(Dashboard!$K$5="All",G524=Dashboard!$K$5)),1,0)</f>
        <v>1</v>
      </c>
      <c r="Q524">
        <f>IF(P524=1,IF(COUNTIFS($C$2:C524,C524,$P$2:P524,1)=1,1,0),0)</f>
        <v>1</v>
      </c>
    </row>
    <row r="525">
      <c r="A525" s="24" t="n">
        <v>45955</v>
      </c>
      <c r="B525" s="25" t="n">
        <v>45931</v>
      </c>
      <c r="C525" t="inlineStr">
        <is>
          <t>SO-26174</t>
        </is>
      </c>
      <c r="D525" t="inlineStr">
        <is>
          <t>Istowe Coffee House</t>
        </is>
      </c>
      <c r="E525" t="inlineStr">
        <is>
          <t>Café</t>
        </is>
      </c>
      <c r="F525" t="inlineStr">
        <is>
          <t>North</t>
        </is>
      </c>
      <c r="G525" t="inlineStr">
        <is>
          <t>Priya N.</t>
        </is>
      </c>
      <c r="H525" t="inlineStr">
        <is>
          <t>Olive oil 4L</t>
        </is>
      </c>
      <c r="I525" t="inlineStr">
        <is>
          <t>Dry goods</t>
        </is>
      </c>
      <c r="J525" t="n">
        <v>5</v>
      </c>
      <c r="K525" s="26" t="n">
        <v>38.9</v>
      </c>
      <c r="L525" s="26">
        <f>J525*K525</f>
        <v>194.5</v>
      </c>
      <c r="M525" s="26" t="n">
        <v>26.63</v>
      </c>
      <c r="N525" s="26">
        <f>J525*M525</f>
        <v>133.15</v>
      </c>
      <c r="O525" s="26">
        <f>L525-N525</f>
        <v>61.35</v>
      </c>
      <c r="P525">
        <f>IF(AND(OR(Dashboard!$C$5="All",F525=Dashboard!$C$5),OR(Dashboard!$G$5="All",I525=Dashboard!$G$5),OR(Dashboard!$K$5="All",G525=Dashboard!$K$5)),1,0)</f>
        <v>1</v>
      </c>
      <c r="Q525">
        <f>IF(P525=1,IF(COUNTIFS($C$2:C525,C525,$P$2:P525,1)=1,1,0),0)</f>
        <v>0</v>
      </c>
    </row>
    <row r="526">
      <c r="A526" s="24" t="n">
        <v>45956</v>
      </c>
      <c r="B526" s="25" t="n">
        <v>45931</v>
      </c>
      <c r="C526" t="inlineStr">
        <is>
          <t>SO-26154</t>
        </is>
      </c>
      <c r="D526" t="inlineStr">
        <is>
          <t>Grisdale Catering</t>
        </is>
      </c>
      <c r="E526" t="inlineStr">
        <is>
          <t>Caterer</t>
        </is>
      </c>
      <c r="F526" t="inlineStr">
        <is>
          <t>East</t>
        </is>
      </c>
      <c r="G526" t="inlineStr">
        <is>
          <t>Priya N.</t>
        </is>
      </c>
      <c r="H526" t="inlineStr">
        <is>
          <t>Sourdough loaf x10</t>
        </is>
      </c>
      <c r="I526" t="inlineStr">
        <is>
          <t>Bakery</t>
        </is>
      </c>
      <c r="J526" t="n">
        <v>4</v>
      </c>
      <c r="K526" s="26" t="n">
        <v>52</v>
      </c>
      <c r="L526" s="26">
        <f>J526*K526</f>
        <v>208</v>
      </c>
      <c r="M526" s="26" t="n">
        <v>28.95</v>
      </c>
      <c r="N526" s="26">
        <f>J526*M526</f>
        <v>115.8</v>
      </c>
      <c r="O526" s="26">
        <f>L526-N526</f>
        <v>92.2</v>
      </c>
      <c r="P526">
        <f>IF(AND(OR(Dashboard!$C$5="All",F526=Dashboard!$C$5),OR(Dashboard!$G$5="All",I526=Dashboard!$G$5),OR(Dashboard!$K$5="All",G526=Dashboard!$K$5)),1,0)</f>
        <v>1</v>
      </c>
      <c r="Q526">
        <f>IF(P526=1,IF(COUNTIFS($C$2:C526,C526,$P$2:P526,1)=1,1,0),0)</f>
        <v>1</v>
      </c>
    </row>
    <row r="527">
      <c r="A527" s="24" t="n">
        <v>45956</v>
      </c>
      <c r="B527" s="25" t="n">
        <v>45931</v>
      </c>
      <c r="C527" t="inlineStr">
        <is>
          <t>SO-26154</t>
        </is>
      </c>
      <c r="D527" t="inlineStr">
        <is>
          <t>Grisdale Catering</t>
        </is>
      </c>
      <c r="E527" t="inlineStr">
        <is>
          <t>Caterer</t>
        </is>
      </c>
      <c r="F527" t="inlineStr">
        <is>
          <t>East</t>
        </is>
      </c>
      <c r="G527" t="inlineStr">
        <is>
          <t>Priya N.</t>
        </is>
      </c>
      <c r="H527" t="inlineStr">
        <is>
          <t>Unsalted butter 5kg</t>
        </is>
      </c>
      <c r="I527" t="inlineStr">
        <is>
          <t>Dairy &amp; eggs</t>
        </is>
      </c>
      <c r="J527" t="n">
        <v>12</v>
      </c>
      <c r="K527" s="26" t="n">
        <v>58</v>
      </c>
      <c r="L527" s="26">
        <f>J527*K527</f>
        <v>696</v>
      </c>
      <c r="M527" s="26" t="n">
        <v>48.16</v>
      </c>
      <c r="N527" s="26">
        <f>J527*M527</f>
        <v>577.92</v>
      </c>
      <c r="O527" s="26">
        <f>L527-N527</f>
        <v>118.08</v>
      </c>
      <c r="P527">
        <f>IF(AND(OR(Dashboard!$C$5="All",F527=Dashboard!$C$5),OR(Dashboard!$G$5="All",I527=Dashboard!$G$5),OR(Dashboard!$K$5="All",G527=Dashboard!$K$5)),1,0)</f>
        <v>1</v>
      </c>
      <c r="Q527">
        <f>IF(P527=1,IF(COUNTIFS($C$2:C527,C527,$P$2:P527,1)=1,1,0),0)</f>
        <v>0</v>
      </c>
    </row>
    <row r="528">
      <c r="A528" s="24" t="n">
        <v>45956</v>
      </c>
      <c r="B528" s="25" t="n">
        <v>45931</v>
      </c>
      <c r="C528" t="inlineStr">
        <is>
          <t>SO-26154</t>
        </is>
      </c>
      <c r="D528" t="inlineStr">
        <is>
          <t>Grisdale Catering</t>
        </is>
      </c>
      <c r="E528" t="inlineStr">
        <is>
          <t>Caterer</t>
        </is>
      </c>
      <c r="F528" t="inlineStr">
        <is>
          <t>East</t>
        </is>
      </c>
      <c r="G528" t="inlineStr">
        <is>
          <t>Priya N.</t>
        </is>
      </c>
      <c r="H528" t="inlineStr">
        <is>
          <t>Frozen berries 2kg</t>
        </is>
      </c>
      <c r="I528" t="inlineStr">
        <is>
          <t>Frozen</t>
        </is>
      </c>
      <c r="J528" t="n">
        <v>10</v>
      </c>
      <c r="K528" s="26" t="n">
        <v>19.8</v>
      </c>
      <c r="L528" s="26">
        <f>J528*K528</f>
        <v>198</v>
      </c>
      <c r="M528" s="26" t="n">
        <v>14.63</v>
      </c>
      <c r="N528" s="26">
        <f>J528*M528</f>
        <v>146.3</v>
      </c>
      <c r="O528" s="26">
        <f>L528-N528</f>
        <v>51.7</v>
      </c>
      <c r="P528">
        <f>IF(AND(OR(Dashboard!$C$5="All",F528=Dashboard!$C$5),OR(Dashboard!$G$5="All",I528=Dashboard!$G$5),OR(Dashboard!$K$5="All",G528=Dashboard!$K$5)),1,0)</f>
        <v>1</v>
      </c>
      <c r="Q528">
        <f>IF(P528=1,IF(COUNTIFS($C$2:C528,C528,$P$2:P528,1)=1,1,0),0)</f>
        <v>0</v>
      </c>
    </row>
    <row r="529">
      <c r="A529" s="24" t="n">
        <v>45956</v>
      </c>
      <c r="B529" s="25" t="n">
        <v>45931</v>
      </c>
      <c r="C529" t="inlineStr">
        <is>
          <t>SO-26164</t>
        </is>
      </c>
      <c r="D529" t="inlineStr">
        <is>
          <t>Grisdale Catering</t>
        </is>
      </c>
      <c r="E529" t="inlineStr">
        <is>
          <t>Caterer</t>
        </is>
      </c>
      <c r="F529" t="inlineStr">
        <is>
          <t>East</t>
        </is>
      </c>
      <c r="G529" t="inlineStr">
        <is>
          <t>Priya N.</t>
        </is>
      </c>
      <c r="H529" t="inlineStr">
        <is>
          <t>Rolled oats 5kg</t>
        </is>
      </c>
      <c r="I529" t="inlineStr">
        <is>
          <t>Dry goods</t>
        </is>
      </c>
      <c r="J529" t="n">
        <v>8</v>
      </c>
      <c r="K529" s="26" t="n">
        <v>14.75</v>
      </c>
      <c r="L529" s="26">
        <f>J529*K529</f>
        <v>118</v>
      </c>
      <c r="M529" s="26" t="n">
        <v>10.12</v>
      </c>
      <c r="N529" s="26">
        <f>J529*M529</f>
        <v>80.96</v>
      </c>
      <c r="O529" s="26">
        <f>L529-N529</f>
        <v>37.04</v>
      </c>
      <c r="P529">
        <f>IF(AND(OR(Dashboard!$C$5="All",F529=Dashboard!$C$5),OR(Dashboard!$G$5="All",I529=Dashboard!$G$5),OR(Dashboard!$K$5="All",G529=Dashboard!$K$5)),1,0)</f>
        <v>1</v>
      </c>
      <c r="Q529">
        <f>IF(P529=1,IF(COUNTIFS($C$2:C529,C529,$P$2:P529,1)=1,1,0),0)</f>
        <v>1</v>
      </c>
    </row>
    <row r="530">
      <c r="A530" s="24" t="n">
        <v>45956</v>
      </c>
      <c r="B530" s="25" t="n">
        <v>45931</v>
      </c>
      <c r="C530" t="inlineStr">
        <is>
          <t>SO-26164</t>
        </is>
      </c>
      <c r="D530" t="inlineStr">
        <is>
          <t>Grisdale Catering</t>
        </is>
      </c>
      <c r="E530" t="inlineStr">
        <is>
          <t>Caterer</t>
        </is>
      </c>
      <c r="F530" t="inlineStr">
        <is>
          <t>East</t>
        </is>
      </c>
      <c r="G530" t="inlineStr">
        <is>
          <t>Priya N.</t>
        </is>
      </c>
      <c r="H530" t="inlineStr">
        <is>
          <t>Loose-leaf tea 500g</t>
        </is>
      </c>
      <c r="I530" t="inlineStr">
        <is>
          <t>Beverages</t>
        </is>
      </c>
      <c r="J530" t="n">
        <v>12</v>
      </c>
      <c r="K530" s="26" t="n">
        <v>18.9</v>
      </c>
      <c r="L530" s="26">
        <f>J530*K530</f>
        <v>226.8</v>
      </c>
      <c r="M530" s="26" t="n">
        <v>12.09</v>
      </c>
      <c r="N530" s="26">
        <f>J530*M530</f>
        <v>145.08</v>
      </c>
      <c r="O530" s="26">
        <f>L530-N530</f>
        <v>81.72</v>
      </c>
      <c r="P530">
        <f>IF(AND(OR(Dashboard!$C$5="All",F530=Dashboard!$C$5),OR(Dashboard!$G$5="All",I530=Dashboard!$G$5),OR(Dashboard!$K$5="All",G530=Dashboard!$K$5)),1,0)</f>
        <v>1</v>
      </c>
      <c r="Q530">
        <f>IF(P530=1,IF(COUNTIFS($C$2:C530,C530,$P$2:P530,1)=1,1,0),0)</f>
        <v>0</v>
      </c>
    </row>
    <row r="531">
      <c r="A531" s="24" t="n">
        <v>45956</v>
      </c>
      <c r="B531" s="25" t="n">
        <v>45931</v>
      </c>
      <c r="C531" t="inlineStr">
        <is>
          <t>SO-26180</t>
        </is>
      </c>
      <c r="D531" t="inlineStr">
        <is>
          <t>Bellcourt Kitchen</t>
        </is>
      </c>
      <c r="E531" t="inlineStr">
        <is>
          <t>Restaurant</t>
        </is>
      </c>
      <c r="F531" t="inlineStr">
        <is>
          <t>East</t>
        </is>
      </c>
      <c r="G531" t="inlineStr">
        <is>
          <t>Priya N.</t>
        </is>
      </c>
      <c r="H531" t="inlineStr">
        <is>
          <t>Chips 2.5kg x4</t>
        </is>
      </c>
      <c r="I531" t="inlineStr">
        <is>
          <t>Frozen</t>
        </is>
      </c>
      <c r="J531" t="n">
        <v>11</v>
      </c>
      <c r="K531" s="26" t="n">
        <v>29.6</v>
      </c>
      <c r="L531" s="26">
        <f>J531*K531</f>
        <v>325.6</v>
      </c>
      <c r="M531" s="26" t="n">
        <v>22.25</v>
      </c>
      <c r="N531" s="26">
        <f>J531*M531</f>
        <v>244.75</v>
      </c>
      <c r="O531" s="26">
        <f>L531-N531</f>
        <v>80.85</v>
      </c>
      <c r="P531">
        <f>IF(AND(OR(Dashboard!$C$5="All",F531=Dashboard!$C$5),OR(Dashboard!$G$5="All",I531=Dashboard!$G$5),OR(Dashboard!$K$5="All",G531=Dashboard!$K$5)),1,0)</f>
        <v>1</v>
      </c>
      <c r="Q531">
        <f>IF(P531=1,IF(COUNTIFS($C$2:C531,C531,$P$2:P531,1)=1,1,0),0)</f>
        <v>1</v>
      </c>
    </row>
    <row r="532">
      <c r="A532" s="24" t="n">
        <v>45956</v>
      </c>
      <c r="B532" s="25" t="n">
        <v>45931</v>
      </c>
      <c r="C532" t="inlineStr">
        <is>
          <t>SO-26180</t>
        </is>
      </c>
      <c r="D532" t="inlineStr">
        <is>
          <t>Bellcourt Kitchen</t>
        </is>
      </c>
      <c r="E532" t="inlineStr">
        <is>
          <t>Restaurant</t>
        </is>
      </c>
      <c r="F532" t="inlineStr">
        <is>
          <t>East</t>
        </is>
      </c>
      <c r="G532" t="inlineStr">
        <is>
          <t>Priya N.</t>
        </is>
      </c>
      <c r="H532" t="inlineStr">
        <is>
          <t>Olive oil 4L</t>
        </is>
      </c>
      <c r="I532" t="inlineStr">
        <is>
          <t>Dry goods</t>
        </is>
      </c>
      <c r="J532" t="n">
        <v>8</v>
      </c>
      <c r="K532" s="26" t="n">
        <v>38.9</v>
      </c>
      <c r="L532" s="26">
        <f>J532*K532</f>
        <v>311.2</v>
      </c>
      <c r="M532" s="26" t="n">
        <v>26.4</v>
      </c>
      <c r="N532" s="26">
        <f>J532*M532</f>
        <v>211.2</v>
      </c>
      <c r="O532" s="26">
        <f>L532-N532</f>
        <v>100</v>
      </c>
      <c r="P532">
        <f>IF(AND(OR(Dashboard!$C$5="All",F532=Dashboard!$C$5),OR(Dashboard!$G$5="All",I532=Dashboard!$G$5),OR(Dashboard!$K$5="All",G532=Dashboard!$K$5)),1,0)</f>
        <v>1</v>
      </c>
      <c r="Q532">
        <f>IF(P532=1,IF(COUNTIFS($C$2:C532,C532,$P$2:P532,1)=1,1,0),0)</f>
        <v>0</v>
      </c>
    </row>
    <row r="533">
      <c r="A533" s="24" t="n">
        <v>45957</v>
      </c>
      <c r="B533" s="25" t="n">
        <v>45931</v>
      </c>
      <c r="C533" t="inlineStr">
        <is>
          <t>SO-26181</t>
        </is>
      </c>
      <c r="D533" t="inlineStr">
        <is>
          <t>Elsbrook Coffee House</t>
        </is>
      </c>
      <c r="E533" t="inlineStr">
        <is>
          <t>Café</t>
        </is>
      </c>
      <c r="F533" t="inlineStr">
        <is>
          <t>South</t>
        </is>
      </c>
      <c r="G533" t="inlineStr">
        <is>
          <t>Tom W.</t>
        </is>
      </c>
      <c r="H533" t="inlineStr">
        <is>
          <t>Bagels x36</t>
        </is>
      </c>
      <c r="I533" t="inlineStr">
        <is>
          <t>Bakery</t>
        </is>
      </c>
      <c r="J533" t="n">
        <v>11</v>
      </c>
      <c r="K533" s="26" t="n">
        <v>38.5</v>
      </c>
      <c r="L533" s="26">
        <f>J533*K533</f>
        <v>423.5</v>
      </c>
      <c r="M533" s="26" t="n">
        <v>22.04</v>
      </c>
      <c r="N533" s="26">
        <f>J533*M533</f>
        <v>242.44</v>
      </c>
      <c r="O533" s="26">
        <f>L533-N533</f>
        <v>181.06</v>
      </c>
      <c r="P533">
        <f>IF(AND(OR(Dashboard!$C$5="All",F533=Dashboard!$C$5),OR(Dashboard!$G$5="All",I533=Dashboard!$G$5),OR(Dashboard!$K$5="All",G533=Dashboard!$K$5)),1,0)</f>
        <v>1</v>
      </c>
      <c r="Q533">
        <f>IF(P533=1,IF(COUNTIFS($C$2:C533,C533,$P$2:P533,1)=1,1,0),0)</f>
        <v>1</v>
      </c>
    </row>
    <row r="534">
      <c r="A534" s="24" t="n">
        <v>45957</v>
      </c>
      <c r="B534" s="25" t="n">
        <v>45931</v>
      </c>
      <c r="C534" t="inlineStr">
        <is>
          <t>SO-26181</t>
        </is>
      </c>
      <c r="D534" t="inlineStr">
        <is>
          <t>Elsbrook Coffee House</t>
        </is>
      </c>
      <c r="E534" t="inlineStr">
        <is>
          <t>Café</t>
        </is>
      </c>
      <c r="F534" t="inlineStr">
        <is>
          <t>South</t>
        </is>
      </c>
      <c r="G534" t="inlineStr">
        <is>
          <t>Tom W.</t>
        </is>
      </c>
      <c r="H534" t="inlineStr">
        <is>
          <t>Chai concentrate 1L x6</t>
        </is>
      </c>
      <c r="I534" t="inlineStr">
        <is>
          <t>Beverages</t>
        </is>
      </c>
      <c r="J534" t="n">
        <v>3</v>
      </c>
      <c r="K534" s="26" t="n">
        <v>42</v>
      </c>
      <c r="L534" s="26">
        <f>J534*K534</f>
        <v>126</v>
      </c>
      <c r="M534" s="26" t="n">
        <v>26.94</v>
      </c>
      <c r="N534" s="26">
        <f>J534*M534</f>
        <v>80.82</v>
      </c>
      <c r="O534" s="26">
        <f>L534-N534</f>
        <v>45.18</v>
      </c>
      <c r="P534">
        <f>IF(AND(OR(Dashboard!$C$5="All",F534=Dashboard!$C$5),OR(Dashboard!$G$5="All",I534=Dashboard!$G$5),OR(Dashboard!$K$5="All",G534=Dashboard!$K$5)),1,0)</f>
        <v>1</v>
      </c>
      <c r="Q534">
        <f>IF(P534=1,IF(COUNTIFS($C$2:C534,C534,$P$2:P534,1)=1,1,0),0)</f>
        <v>0</v>
      </c>
    </row>
    <row r="535">
      <c r="A535" s="24" t="n">
        <v>45957</v>
      </c>
      <c r="B535" s="25" t="n">
        <v>45931</v>
      </c>
      <c r="C535" t="inlineStr">
        <is>
          <t>SO-26181</t>
        </is>
      </c>
      <c r="D535" t="inlineStr">
        <is>
          <t>Elsbrook Coffee House</t>
        </is>
      </c>
      <c r="E535" t="inlineStr">
        <is>
          <t>Café</t>
        </is>
      </c>
      <c r="F535" t="inlineStr">
        <is>
          <t>South</t>
        </is>
      </c>
      <c r="G535" t="inlineStr">
        <is>
          <t>Tom W.</t>
        </is>
      </c>
      <c r="H535" t="inlineStr">
        <is>
          <t>Chickpeas 2kg</t>
        </is>
      </c>
      <c r="I535" t="inlineStr">
        <is>
          <t>Dry goods</t>
        </is>
      </c>
      <c r="J535" t="n">
        <v>10</v>
      </c>
      <c r="K535" s="26" t="n">
        <v>9.199999999999999</v>
      </c>
      <c r="L535" s="26">
        <f>J535*K535</f>
        <v>92</v>
      </c>
      <c r="M535" s="26" t="n">
        <v>6.33</v>
      </c>
      <c r="N535" s="26">
        <f>J535*M535</f>
        <v>63.3</v>
      </c>
      <c r="O535" s="26">
        <f>L535-N535</f>
        <v>28.7</v>
      </c>
      <c r="P535">
        <f>IF(AND(OR(Dashboard!$C$5="All",F535=Dashboard!$C$5),OR(Dashboard!$G$5="All",I535=Dashboard!$G$5),OR(Dashboard!$K$5="All",G535=Dashboard!$K$5)),1,0)</f>
        <v>1</v>
      </c>
      <c r="Q535">
        <f>IF(P535=1,IF(COUNTIFS($C$2:C535,C535,$P$2:P535,1)=1,1,0),0)</f>
        <v>0</v>
      </c>
    </row>
    <row r="536">
      <c r="A536" s="24" t="n">
        <v>45957</v>
      </c>
      <c r="B536" s="25" t="n">
        <v>45931</v>
      </c>
      <c r="C536" t="inlineStr">
        <is>
          <t>SO-26181</t>
        </is>
      </c>
      <c r="D536" t="inlineStr">
        <is>
          <t>Elsbrook Coffee House</t>
        </is>
      </c>
      <c r="E536" t="inlineStr">
        <is>
          <t>Café</t>
        </is>
      </c>
      <c r="F536" t="inlineStr">
        <is>
          <t>South</t>
        </is>
      </c>
      <c r="G536" t="inlineStr">
        <is>
          <t>Tom W.</t>
        </is>
      </c>
      <c r="H536" t="inlineStr">
        <is>
          <t>Barista milk 1L x12</t>
        </is>
      </c>
      <c r="I536" t="inlineStr">
        <is>
          <t>Dairy &amp; eggs</t>
        </is>
      </c>
      <c r="J536" t="n">
        <v>2</v>
      </c>
      <c r="K536" s="26" t="n">
        <v>26.4</v>
      </c>
      <c r="L536" s="26">
        <f>J536*K536</f>
        <v>52.8</v>
      </c>
      <c r="M536" s="26" t="n">
        <v>21</v>
      </c>
      <c r="N536" s="26">
        <f>J536*M536</f>
        <v>42</v>
      </c>
      <c r="O536" s="26">
        <f>L536-N536</f>
        <v>10.8</v>
      </c>
      <c r="P536">
        <f>IF(AND(OR(Dashboard!$C$5="All",F536=Dashboard!$C$5),OR(Dashboard!$G$5="All",I536=Dashboard!$G$5),OR(Dashboard!$K$5="All",G536=Dashboard!$K$5)),1,0)</f>
        <v>1</v>
      </c>
      <c r="Q536">
        <f>IF(P536=1,IF(COUNTIFS($C$2:C536,C536,$P$2:P536,1)=1,1,0),0)</f>
        <v>0</v>
      </c>
    </row>
    <row r="537">
      <c r="A537" s="24" t="n">
        <v>45958</v>
      </c>
      <c r="B537" s="25" t="n">
        <v>45931</v>
      </c>
      <c r="C537" t="inlineStr">
        <is>
          <t>SO-26168</t>
        </is>
      </c>
      <c r="D537" t="inlineStr">
        <is>
          <t>Elsbrook Coffee House</t>
        </is>
      </c>
      <c r="E537" t="inlineStr">
        <is>
          <t>Café</t>
        </is>
      </c>
      <c r="F537" t="inlineStr">
        <is>
          <t>South</t>
        </is>
      </c>
      <c r="G537" t="inlineStr">
        <is>
          <t>Tom W.</t>
        </is>
      </c>
      <c r="H537" t="inlineStr">
        <is>
          <t>Gelato 5L</t>
        </is>
      </c>
      <c r="I537" t="inlineStr">
        <is>
          <t>Frozen</t>
        </is>
      </c>
      <c r="J537" t="n">
        <v>9</v>
      </c>
      <c r="K537" s="26" t="n">
        <v>46.5</v>
      </c>
      <c r="L537" s="26">
        <f>J537*K537</f>
        <v>418.5</v>
      </c>
      <c r="M537" s="26" t="n">
        <v>35.06</v>
      </c>
      <c r="N537" s="26">
        <f>J537*M537</f>
        <v>315.54</v>
      </c>
      <c r="O537" s="26">
        <f>L537-N537</f>
        <v>102.96</v>
      </c>
      <c r="P537">
        <f>IF(AND(OR(Dashboard!$C$5="All",F537=Dashboard!$C$5),OR(Dashboard!$G$5="All",I537=Dashboard!$G$5),OR(Dashboard!$K$5="All",G537=Dashboard!$K$5)),1,0)</f>
        <v>1</v>
      </c>
      <c r="Q537">
        <f>IF(P537=1,IF(COUNTIFS($C$2:C537,C537,$P$2:P537,1)=1,1,0),0)</f>
        <v>1</v>
      </c>
    </row>
    <row r="538">
      <c r="A538" s="24" t="n">
        <v>45958</v>
      </c>
      <c r="B538" s="25" t="n">
        <v>45931</v>
      </c>
      <c r="C538" t="inlineStr">
        <is>
          <t>SO-26168</t>
        </is>
      </c>
      <c r="D538" t="inlineStr">
        <is>
          <t>Elsbrook Coffee House</t>
        </is>
      </c>
      <c r="E538" t="inlineStr">
        <is>
          <t>Café</t>
        </is>
      </c>
      <c r="F538" t="inlineStr">
        <is>
          <t>South</t>
        </is>
      </c>
      <c r="G538" t="inlineStr">
        <is>
          <t>Tom W.</t>
        </is>
      </c>
      <c r="H538" t="inlineStr">
        <is>
          <t>Chai concentrate 1L x6</t>
        </is>
      </c>
      <c r="I538" t="inlineStr">
        <is>
          <t>Beverages</t>
        </is>
      </c>
      <c r="J538" t="n">
        <v>4</v>
      </c>
      <c r="K538" s="26" t="n">
        <v>42</v>
      </c>
      <c r="L538" s="26">
        <f>J538*K538</f>
        <v>168</v>
      </c>
      <c r="M538" s="26" t="n">
        <v>27.13</v>
      </c>
      <c r="N538" s="26">
        <f>J538*M538</f>
        <v>108.52</v>
      </c>
      <c r="O538" s="26">
        <f>L538-N538</f>
        <v>59.48</v>
      </c>
      <c r="P538">
        <f>IF(AND(OR(Dashboard!$C$5="All",F538=Dashboard!$C$5),OR(Dashboard!$G$5="All",I538=Dashboard!$G$5),OR(Dashboard!$K$5="All",G538=Dashboard!$K$5)),1,0)</f>
        <v>1</v>
      </c>
      <c r="Q538">
        <f>IF(P538=1,IF(COUNTIFS($C$2:C538,C538,$P$2:P538,1)=1,1,0),0)</f>
        <v>0</v>
      </c>
    </row>
    <row r="539">
      <c r="A539" s="24" t="n">
        <v>45962</v>
      </c>
      <c r="B539" s="25" t="n">
        <v>45962</v>
      </c>
      <c r="C539" t="inlineStr">
        <is>
          <t>SO-26207</t>
        </is>
      </c>
      <c r="D539" t="inlineStr">
        <is>
          <t>Vantrey Pantry</t>
        </is>
      </c>
      <c r="E539" t="inlineStr">
        <is>
          <t>Grocer</t>
        </is>
      </c>
      <c r="F539" t="inlineStr">
        <is>
          <t>West</t>
        </is>
      </c>
      <c r="G539" t="inlineStr">
        <is>
          <t>Lena K.</t>
        </is>
      </c>
      <c r="H539" t="inlineStr">
        <is>
          <t>Frozen berries 2kg</t>
        </is>
      </c>
      <c r="I539" t="inlineStr">
        <is>
          <t>Frozen</t>
        </is>
      </c>
      <c r="J539" t="n">
        <v>17</v>
      </c>
      <c r="K539" s="26" t="n">
        <v>19.8</v>
      </c>
      <c r="L539" s="26">
        <f>J539*K539</f>
        <v>336.6</v>
      </c>
      <c r="M539" s="26" t="n">
        <v>14.68</v>
      </c>
      <c r="N539" s="26">
        <f>J539*M539</f>
        <v>249.56</v>
      </c>
      <c r="O539" s="26">
        <f>L539-N539</f>
        <v>87.04</v>
      </c>
      <c r="P539">
        <f>IF(AND(OR(Dashboard!$C$5="All",F539=Dashboard!$C$5),OR(Dashboard!$G$5="All",I539=Dashboard!$G$5),OR(Dashboard!$K$5="All",G539=Dashboard!$K$5)),1,0)</f>
        <v>1</v>
      </c>
      <c r="Q539">
        <f>IF(P539=1,IF(COUNTIFS($C$2:C539,C539,$P$2:P539,1)=1,1,0),0)</f>
        <v>1</v>
      </c>
    </row>
    <row r="540">
      <c r="A540" s="24" t="n">
        <v>45962</v>
      </c>
      <c r="B540" s="25" t="n">
        <v>45962</v>
      </c>
      <c r="C540" t="inlineStr">
        <is>
          <t>SO-26207</t>
        </is>
      </c>
      <c r="D540" t="inlineStr">
        <is>
          <t>Vantrey Pantry</t>
        </is>
      </c>
      <c r="E540" t="inlineStr">
        <is>
          <t>Grocer</t>
        </is>
      </c>
      <c r="F540" t="inlineStr">
        <is>
          <t>West</t>
        </is>
      </c>
      <c r="G540" t="inlineStr">
        <is>
          <t>Lena K.</t>
        </is>
      </c>
      <c r="H540" t="inlineStr">
        <is>
          <t>Plain flour 12.5kg</t>
        </is>
      </c>
      <c r="I540" t="inlineStr">
        <is>
          <t>Dry goods</t>
        </is>
      </c>
      <c r="J540" t="n">
        <v>14</v>
      </c>
      <c r="K540" s="26" t="n">
        <v>24.6</v>
      </c>
      <c r="L540" s="26">
        <f>J540*K540</f>
        <v>344.4</v>
      </c>
      <c r="M540" s="26" t="n">
        <v>17.15</v>
      </c>
      <c r="N540" s="26">
        <f>J540*M540</f>
        <v>240.1</v>
      </c>
      <c r="O540" s="26">
        <f>L540-N540</f>
        <v>104.3</v>
      </c>
      <c r="P540">
        <f>IF(AND(OR(Dashboard!$C$5="All",F540=Dashboard!$C$5),OR(Dashboard!$G$5="All",I540=Dashboard!$G$5),OR(Dashboard!$K$5="All",G540=Dashboard!$K$5)),1,0)</f>
        <v>1</v>
      </c>
      <c r="Q540">
        <f>IF(P540=1,IF(COUNTIFS($C$2:C540,C540,$P$2:P540,1)=1,1,0),0)</f>
        <v>0</v>
      </c>
    </row>
    <row r="541">
      <c r="A541" s="24" t="n">
        <v>45962</v>
      </c>
      <c r="B541" s="25" t="n">
        <v>45962</v>
      </c>
      <c r="C541" t="inlineStr">
        <is>
          <t>SO-26207</t>
        </is>
      </c>
      <c r="D541" t="inlineStr">
        <is>
          <t>Vantrey Pantry</t>
        </is>
      </c>
      <c r="E541" t="inlineStr">
        <is>
          <t>Grocer</t>
        </is>
      </c>
      <c r="F541" t="inlineStr">
        <is>
          <t>West</t>
        </is>
      </c>
      <c r="G541" t="inlineStr">
        <is>
          <t>Lena K.</t>
        </is>
      </c>
      <c r="H541" t="inlineStr">
        <is>
          <t>Coffee beans 1kg</t>
        </is>
      </c>
      <c r="I541" t="inlineStr">
        <is>
          <t>Beverages</t>
        </is>
      </c>
      <c r="J541" t="n">
        <v>11</v>
      </c>
      <c r="K541" s="26" t="n">
        <v>31.5</v>
      </c>
      <c r="L541" s="26">
        <f>J541*K541</f>
        <v>346.5</v>
      </c>
      <c r="M541" s="26" t="n">
        <v>19.9</v>
      </c>
      <c r="N541" s="26">
        <f>J541*M541</f>
        <v>218.9</v>
      </c>
      <c r="O541" s="26">
        <f>L541-N541</f>
        <v>127.6</v>
      </c>
      <c r="P541">
        <f>IF(AND(OR(Dashboard!$C$5="All",F541=Dashboard!$C$5),OR(Dashboard!$G$5="All",I541=Dashboard!$G$5),OR(Dashboard!$K$5="All",G541=Dashboard!$K$5)),1,0)</f>
        <v>1</v>
      </c>
      <c r="Q541">
        <f>IF(P541=1,IF(COUNTIFS($C$2:C541,C541,$P$2:P541,1)=1,1,0),0)</f>
        <v>0</v>
      </c>
    </row>
    <row r="542">
      <c r="A542" s="24" t="n">
        <v>45963</v>
      </c>
      <c r="B542" s="25" t="n">
        <v>45962</v>
      </c>
      <c r="C542" t="inlineStr">
        <is>
          <t>SO-26202</t>
        </is>
      </c>
      <c r="D542" t="inlineStr">
        <is>
          <t>Fidderly Grocer</t>
        </is>
      </c>
      <c r="E542" t="inlineStr">
        <is>
          <t>Grocer</t>
        </is>
      </c>
      <c r="F542" t="inlineStr">
        <is>
          <t>Regional</t>
        </is>
      </c>
      <c r="G542" t="inlineStr">
        <is>
          <t>Sam O.</t>
        </is>
      </c>
      <c r="H542" t="inlineStr">
        <is>
          <t>Brioche buns x24</t>
        </is>
      </c>
      <c r="I542" t="inlineStr">
        <is>
          <t>Bakery</t>
        </is>
      </c>
      <c r="J542" t="n">
        <v>19</v>
      </c>
      <c r="K542" s="26" t="n">
        <v>26.4</v>
      </c>
      <c r="L542" s="26">
        <f>J542*K542</f>
        <v>501.6</v>
      </c>
      <c r="M542" s="26" t="n">
        <v>15.1</v>
      </c>
      <c r="N542" s="26">
        <f>J542*M542</f>
        <v>286.9</v>
      </c>
      <c r="O542" s="26">
        <f>L542-N542</f>
        <v>214.7</v>
      </c>
      <c r="P542">
        <f>IF(AND(OR(Dashboard!$C$5="All",F542=Dashboard!$C$5),OR(Dashboard!$G$5="All",I542=Dashboard!$G$5),OR(Dashboard!$K$5="All",G542=Dashboard!$K$5)),1,0)</f>
        <v>1</v>
      </c>
      <c r="Q542">
        <f>IF(P542=1,IF(COUNTIFS($C$2:C542,C542,$P$2:P542,1)=1,1,0),0)</f>
        <v>1</v>
      </c>
    </row>
    <row r="543">
      <c r="A543" s="24" t="n">
        <v>45963</v>
      </c>
      <c r="B543" s="25" t="n">
        <v>45962</v>
      </c>
      <c r="C543" t="inlineStr">
        <is>
          <t>SO-26202</t>
        </is>
      </c>
      <c r="D543" t="inlineStr">
        <is>
          <t>Fidderly Grocer</t>
        </is>
      </c>
      <c r="E543" t="inlineStr">
        <is>
          <t>Grocer</t>
        </is>
      </c>
      <c r="F543" t="inlineStr">
        <is>
          <t>Regional</t>
        </is>
      </c>
      <c r="G543" t="inlineStr">
        <is>
          <t>Sam O.</t>
        </is>
      </c>
      <c r="H543" t="inlineStr">
        <is>
          <t>Chips 2.5kg x4</t>
        </is>
      </c>
      <c r="I543" t="inlineStr">
        <is>
          <t>Frozen</t>
        </is>
      </c>
      <c r="J543" t="n">
        <v>23</v>
      </c>
      <c r="K543" s="26" t="n">
        <v>29.6</v>
      </c>
      <c r="L543" s="26">
        <f>J543*K543</f>
        <v>680.8</v>
      </c>
      <c r="M543" s="26" t="n">
        <v>22.86</v>
      </c>
      <c r="N543" s="26">
        <f>J543*M543</f>
        <v>525.78</v>
      </c>
      <c r="O543" s="26">
        <f>L543-N543</f>
        <v>155.02</v>
      </c>
      <c r="P543">
        <f>IF(AND(OR(Dashboard!$C$5="All",F543=Dashboard!$C$5),OR(Dashboard!$G$5="All",I543=Dashboard!$G$5),OR(Dashboard!$K$5="All",G543=Dashboard!$K$5)),1,0)</f>
        <v>1</v>
      </c>
      <c r="Q543">
        <f>IF(P543=1,IF(COUNTIFS($C$2:C543,C543,$P$2:P543,1)=1,1,0),0)</f>
        <v>0</v>
      </c>
    </row>
    <row r="544">
      <c r="A544" s="24" t="n">
        <v>45963</v>
      </c>
      <c r="B544" s="25" t="n">
        <v>45962</v>
      </c>
      <c r="C544" t="inlineStr">
        <is>
          <t>SO-26233</t>
        </is>
      </c>
      <c r="D544" t="inlineStr">
        <is>
          <t>Pembly Kitchen</t>
        </is>
      </c>
      <c r="E544" t="inlineStr">
        <is>
          <t>Restaurant</t>
        </is>
      </c>
      <c r="F544" t="inlineStr">
        <is>
          <t>North</t>
        </is>
      </c>
      <c r="G544" t="inlineStr">
        <is>
          <t>Priya N.</t>
        </is>
      </c>
      <c r="H544" t="inlineStr">
        <is>
          <t>Puff pastry sheets 5kg</t>
        </is>
      </c>
      <c r="I544" t="inlineStr">
        <is>
          <t>Frozen</t>
        </is>
      </c>
      <c r="J544" t="n">
        <v>13</v>
      </c>
      <c r="K544" s="26" t="n">
        <v>34</v>
      </c>
      <c r="L544" s="26">
        <f>J544*K544</f>
        <v>442</v>
      </c>
      <c r="M544" s="26" t="n">
        <v>25.75</v>
      </c>
      <c r="N544" s="26">
        <f>J544*M544</f>
        <v>334.75</v>
      </c>
      <c r="O544" s="26">
        <f>L544-N544</f>
        <v>107.25</v>
      </c>
      <c r="P544">
        <f>IF(AND(OR(Dashboard!$C$5="All",F544=Dashboard!$C$5),OR(Dashboard!$G$5="All",I544=Dashboard!$G$5),OR(Dashboard!$K$5="All",G544=Dashboard!$K$5)),1,0)</f>
        <v>1</v>
      </c>
      <c r="Q544">
        <f>IF(P544=1,IF(COUNTIFS($C$2:C544,C544,$P$2:P544,1)=1,1,0),0)</f>
        <v>1</v>
      </c>
    </row>
    <row r="545">
      <c r="A545" s="24" t="n">
        <v>45963</v>
      </c>
      <c r="B545" s="25" t="n">
        <v>45962</v>
      </c>
      <c r="C545" t="inlineStr">
        <is>
          <t>SO-26233</t>
        </is>
      </c>
      <c r="D545" t="inlineStr">
        <is>
          <t>Pembly Kitchen</t>
        </is>
      </c>
      <c r="E545" t="inlineStr">
        <is>
          <t>Restaurant</t>
        </is>
      </c>
      <c r="F545" t="inlineStr">
        <is>
          <t>North</t>
        </is>
      </c>
      <c r="G545" t="inlineStr">
        <is>
          <t>Priya N.</t>
        </is>
      </c>
      <c r="H545" t="inlineStr">
        <is>
          <t>Bagels x36</t>
        </is>
      </c>
      <c r="I545" t="inlineStr">
        <is>
          <t>Bakery</t>
        </is>
      </c>
      <c r="J545" t="n">
        <v>14</v>
      </c>
      <c r="K545" s="26" t="n">
        <v>38.5</v>
      </c>
      <c r="L545" s="26">
        <f>J545*K545</f>
        <v>539</v>
      </c>
      <c r="M545" s="26" t="n">
        <v>21.89</v>
      </c>
      <c r="N545" s="26">
        <f>J545*M545</f>
        <v>306.46</v>
      </c>
      <c r="O545" s="26">
        <f>L545-N545</f>
        <v>232.54</v>
      </c>
      <c r="P545">
        <f>IF(AND(OR(Dashboard!$C$5="All",F545=Dashboard!$C$5),OR(Dashboard!$G$5="All",I545=Dashboard!$G$5),OR(Dashboard!$K$5="All",G545=Dashboard!$K$5)),1,0)</f>
        <v>1</v>
      </c>
      <c r="Q545">
        <f>IF(P545=1,IF(COUNTIFS($C$2:C545,C545,$P$2:P545,1)=1,1,0),0)</f>
        <v>0</v>
      </c>
    </row>
    <row r="546">
      <c r="A546" s="24" t="n">
        <v>45963</v>
      </c>
      <c r="B546" s="25" t="n">
        <v>45962</v>
      </c>
      <c r="C546" t="inlineStr">
        <is>
          <t>SO-26233</t>
        </is>
      </c>
      <c r="D546" t="inlineStr">
        <is>
          <t>Pembly Kitchen</t>
        </is>
      </c>
      <c r="E546" t="inlineStr">
        <is>
          <t>Restaurant</t>
        </is>
      </c>
      <c r="F546" t="inlineStr">
        <is>
          <t>North</t>
        </is>
      </c>
      <c r="G546" t="inlineStr">
        <is>
          <t>Priya N.</t>
        </is>
      </c>
      <c r="H546" t="inlineStr">
        <is>
          <t>Chai concentrate 1L x6</t>
        </is>
      </c>
      <c r="I546" t="inlineStr">
        <is>
          <t>Beverages</t>
        </is>
      </c>
      <c r="J546" t="n">
        <v>3</v>
      </c>
      <c r="K546" s="26" t="n">
        <v>42</v>
      </c>
      <c r="L546" s="26">
        <f>J546*K546</f>
        <v>126</v>
      </c>
      <c r="M546" s="26" t="n">
        <v>25.8</v>
      </c>
      <c r="N546" s="26">
        <f>J546*M546</f>
        <v>77.4</v>
      </c>
      <c r="O546" s="26">
        <f>L546-N546</f>
        <v>48.6</v>
      </c>
      <c r="P546">
        <f>IF(AND(OR(Dashboard!$C$5="All",F546=Dashboard!$C$5),OR(Dashboard!$G$5="All",I546=Dashboard!$G$5),OR(Dashboard!$K$5="All",G546=Dashboard!$K$5)),1,0)</f>
        <v>1</v>
      </c>
      <c r="Q546">
        <f>IF(P546=1,IF(COUNTIFS($C$2:C546,C546,$P$2:P546,1)=1,1,0),0)</f>
        <v>0</v>
      </c>
    </row>
    <row r="547">
      <c r="A547" s="24" t="n">
        <v>45965</v>
      </c>
      <c r="B547" s="25" t="n">
        <v>45962</v>
      </c>
      <c r="C547" t="inlineStr">
        <is>
          <t>SO-26201</t>
        </is>
      </c>
      <c r="D547" t="inlineStr">
        <is>
          <t>Vantrey Pantry</t>
        </is>
      </c>
      <c r="E547" t="inlineStr">
        <is>
          <t>Grocer</t>
        </is>
      </c>
      <c r="F547" t="inlineStr">
        <is>
          <t>West</t>
        </is>
      </c>
      <c r="G547" t="inlineStr">
        <is>
          <t>Lena K.</t>
        </is>
      </c>
      <c r="H547" t="inlineStr">
        <is>
          <t>Bagels x36</t>
        </is>
      </c>
      <c r="I547" t="inlineStr">
        <is>
          <t>Bakery</t>
        </is>
      </c>
      <c r="J547" t="n">
        <v>15</v>
      </c>
      <c r="K547" s="26" t="n">
        <v>38.5</v>
      </c>
      <c r="L547" s="26">
        <f>J547*K547</f>
        <v>577.5</v>
      </c>
      <c r="M547" s="26" t="n">
        <v>22.75</v>
      </c>
      <c r="N547" s="26">
        <f>J547*M547</f>
        <v>341.25</v>
      </c>
      <c r="O547" s="26">
        <f>L547-N547</f>
        <v>236.25</v>
      </c>
      <c r="P547">
        <f>IF(AND(OR(Dashboard!$C$5="All",F547=Dashboard!$C$5),OR(Dashboard!$G$5="All",I547=Dashboard!$G$5),OR(Dashboard!$K$5="All",G547=Dashboard!$K$5)),1,0)</f>
        <v>1</v>
      </c>
      <c r="Q547">
        <f>IF(P547=1,IF(COUNTIFS($C$2:C547,C547,$P$2:P547,1)=1,1,0),0)</f>
        <v>1</v>
      </c>
    </row>
    <row r="548">
      <c r="A548" s="24" t="n">
        <v>45965</v>
      </c>
      <c r="B548" s="25" t="n">
        <v>45962</v>
      </c>
      <c r="C548" t="inlineStr">
        <is>
          <t>SO-26201</t>
        </is>
      </c>
      <c r="D548" t="inlineStr">
        <is>
          <t>Vantrey Pantry</t>
        </is>
      </c>
      <c r="E548" t="inlineStr">
        <is>
          <t>Grocer</t>
        </is>
      </c>
      <c r="F548" t="inlineStr">
        <is>
          <t>West</t>
        </is>
      </c>
      <c r="G548" t="inlineStr">
        <is>
          <t>Lena K.</t>
        </is>
      </c>
      <c r="H548" t="inlineStr">
        <is>
          <t>Plain flour 12.5kg</t>
        </is>
      </c>
      <c r="I548" t="inlineStr">
        <is>
          <t>Dry goods</t>
        </is>
      </c>
      <c r="J548" t="n">
        <v>22</v>
      </c>
      <c r="K548" s="26" t="n">
        <v>24.6</v>
      </c>
      <c r="L548" s="26">
        <f>J548*K548</f>
        <v>541.2</v>
      </c>
      <c r="M548" s="26" t="n">
        <v>17.11</v>
      </c>
      <c r="N548" s="26">
        <f>J548*M548</f>
        <v>376.42</v>
      </c>
      <c r="O548" s="26">
        <f>L548-N548</f>
        <v>164.78</v>
      </c>
      <c r="P548">
        <f>IF(AND(OR(Dashboard!$C$5="All",F548=Dashboard!$C$5),OR(Dashboard!$G$5="All",I548=Dashboard!$G$5),OR(Dashboard!$K$5="All",G548=Dashboard!$K$5)),1,0)</f>
        <v>1</v>
      </c>
      <c r="Q548">
        <f>IF(P548=1,IF(COUNTIFS($C$2:C548,C548,$P$2:P548,1)=1,1,0),0)</f>
        <v>0</v>
      </c>
    </row>
    <row r="549">
      <c r="A549" s="24" t="n">
        <v>45965</v>
      </c>
      <c r="B549" s="25" t="n">
        <v>45962</v>
      </c>
      <c r="C549" t="inlineStr">
        <is>
          <t>SO-26201</t>
        </is>
      </c>
      <c r="D549" t="inlineStr">
        <is>
          <t>Vantrey Pantry</t>
        </is>
      </c>
      <c r="E549" t="inlineStr">
        <is>
          <t>Grocer</t>
        </is>
      </c>
      <c r="F549" t="inlineStr">
        <is>
          <t>West</t>
        </is>
      </c>
      <c r="G549" t="inlineStr">
        <is>
          <t>Lena K.</t>
        </is>
      </c>
      <c r="H549" t="inlineStr">
        <is>
          <t>Chips 2.5kg x4</t>
        </is>
      </c>
      <c r="I549" t="inlineStr">
        <is>
          <t>Frozen</t>
        </is>
      </c>
      <c r="J549" t="n">
        <v>21</v>
      </c>
      <c r="K549" s="26" t="n">
        <v>29.6</v>
      </c>
      <c r="L549" s="26">
        <f>J549*K549</f>
        <v>621.6</v>
      </c>
      <c r="M549" s="26" t="n">
        <v>21.9</v>
      </c>
      <c r="N549" s="26">
        <f>J549*M549</f>
        <v>459.9</v>
      </c>
      <c r="O549" s="26">
        <f>L549-N549</f>
        <v>161.7</v>
      </c>
      <c r="P549">
        <f>IF(AND(OR(Dashboard!$C$5="All",F549=Dashboard!$C$5),OR(Dashboard!$G$5="All",I549=Dashboard!$G$5),OR(Dashboard!$K$5="All",G549=Dashboard!$K$5)),1,0)</f>
        <v>1</v>
      </c>
      <c r="Q549">
        <f>IF(P549=1,IF(COUNTIFS($C$2:C549,C549,$P$2:P549,1)=1,1,0),0)</f>
        <v>0</v>
      </c>
    </row>
    <row r="550">
      <c r="A550" s="24" t="n">
        <v>45965</v>
      </c>
      <c r="B550" s="25" t="n">
        <v>45962</v>
      </c>
      <c r="C550" t="inlineStr">
        <is>
          <t>SO-26208</t>
        </is>
      </c>
      <c r="D550" t="inlineStr">
        <is>
          <t>Thornable Kitchen</t>
        </is>
      </c>
      <c r="E550" t="inlineStr">
        <is>
          <t>Restaurant</t>
        </is>
      </c>
      <c r="F550" t="inlineStr">
        <is>
          <t>South</t>
        </is>
      </c>
      <c r="G550" t="inlineStr">
        <is>
          <t>Tom W.</t>
        </is>
      </c>
      <c r="H550" t="inlineStr">
        <is>
          <t>Sourdough loaf x10</t>
        </is>
      </c>
      <c r="I550" t="inlineStr">
        <is>
          <t>Bakery</t>
        </is>
      </c>
      <c r="J550" t="n">
        <v>12</v>
      </c>
      <c r="K550" s="26" t="n">
        <v>52</v>
      </c>
      <c r="L550" s="26">
        <f>J550*K550</f>
        <v>624</v>
      </c>
      <c r="M550" s="26" t="n">
        <v>31.53</v>
      </c>
      <c r="N550" s="26">
        <f>J550*M550</f>
        <v>378.36</v>
      </c>
      <c r="O550" s="26">
        <f>L550-N550</f>
        <v>245.64</v>
      </c>
      <c r="P550">
        <f>IF(AND(OR(Dashboard!$C$5="All",F550=Dashboard!$C$5),OR(Dashboard!$G$5="All",I550=Dashboard!$G$5),OR(Dashboard!$K$5="All",G550=Dashboard!$K$5)),1,0)</f>
        <v>1</v>
      </c>
      <c r="Q550">
        <f>IF(P550=1,IF(COUNTIFS($C$2:C550,C550,$P$2:P550,1)=1,1,0),0)</f>
        <v>1</v>
      </c>
    </row>
    <row r="551">
      <c r="A551" s="24" t="n">
        <v>45965</v>
      </c>
      <c r="B551" s="25" t="n">
        <v>45962</v>
      </c>
      <c r="C551" t="inlineStr">
        <is>
          <t>SO-26208</t>
        </is>
      </c>
      <c r="D551" t="inlineStr">
        <is>
          <t>Thornable Kitchen</t>
        </is>
      </c>
      <c r="E551" t="inlineStr">
        <is>
          <t>Restaurant</t>
        </is>
      </c>
      <c r="F551" t="inlineStr">
        <is>
          <t>South</t>
        </is>
      </c>
      <c r="G551" t="inlineStr">
        <is>
          <t>Tom W.</t>
        </is>
      </c>
      <c r="H551" t="inlineStr">
        <is>
          <t>Cheddar block 2kg</t>
        </is>
      </c>
      <c r="I551" t="inlineStr">
        <is>
          <t>Dairy &amp; eggs</t>
        </is>
      </c>
      <c r="J551" t="n">
        <v>12</v>
      </c>
      <c r="K551" s="26" t="n">
        <v>31.5</v>
      </c>
      <c r="L551" s="26">
        <f>J551*K551</f>
        <v>378</v>
      </c>
      <c r="M551" s="26" t="n">
        <v>25.23</v>
      </c>
      <c r="N551" s="26">
        <f>J551*M551</f>
        <v>302.76</v>
      </c>
      <c r="O551" s="26">
        <f>L551-N551</f>
        <v>75.24</v>
      </c>
      <c r="P551">
        <f>IF(AND(OR(Dashboard!$C$5="All",F551=Dashboard!$C$5),OR(Dashboard!$G$5="All",I551=Dashboard!$G$5),OR(Dashboard!$K$5="All",G551=Dashboard!$K$5)),1,0)</f>
        <v>1</v>
      </c>
      <c r="Q551">
        <f>IF(P551=1,IF(COUNTIFS($C$2:C551,C551,$P$2:P551,1)=1,1,0),0)</f>
        <v>0</v>
      </c>
    </row>
    <row r="552">
      <c r="A552" s="24" t="n">
        <v>45965</v>
      </c>
      <c r="B552" s="25" t="n">
        <v>45962</v>
      </c>
      <c r="C552" t="inlineStr">
        <is>
          <t>SO-26208</t>
        </is>
      </c>
      <c r="D552" t="inlineStr">
        <is>
          <t>Thornable Kitchen</t>
        </is>
      </c>
      <c r="E552" t="inlineStr">
        <is>
          <t>Restaurant</t>
        </is>
      </c>
      <c r="F552" t="inlineStr">
        <is>
          <t>South</t>
        </is>
      </c>
      <c r="G552" t="inlineStr">
        <is>
          <t>Tom W.</t>
        </is>
      </c>
      <c r="H552" t="inlineStr">
        <is>
          <t>Sparkling water 24pk</t>
        </is>
      </c>
      <c r="I552" t="inlineStr">
        <is>
          <t>Beverages</t>
        </is>
      </c>
      <c r="J552" t="n">
        <v>5</v>
      </c>
      <c r="K552" s="26" t="n">
        <v>21.6</v>
      </c>
      <c r="L552" s="26">
        <f>J552*K552</f>
        <v>108</v>
      </c>
      <c r="M552" s="26" t="n">
        <v>13.1</v>
      </c>
      <c r="N552" s="26">
        <f>J552*M552</f>
        <v>65.5</v>
      </c>
      <c r="O552" s="26">
        <f>L552-N552</f>
        <v>42.5</v>
      </c>
      <c r="P552">
        <f>IF(AND(OR(Dashboard!$C$5="All",F552=Dashboard!$C$5),OR(Dashboard!$G$5="All",I552=Dashboard!$G$5),OR(Dashboard!$K$5="All",G552=Dashboard!$K$5)),1,0)</f>
        <v>1</v>
      </c>
      <c r="Q552">
        <f>IF(P552=1,IF(COUNTIFS($C$2:C552,C552,$P$2:P552,1)=1,1,0),0)</f>
        <v>0</v>
      </c>
    </row>
    <row r="553">
      <c r="A553" s="24" t="n">
        <v>45965</v>
      </c>
      <c r="B553" s="25" t="n">
        <v>45962</v>
      </c>
      <c r="C553" t="inlineStr">
        <is>
          <t>SO-26208</t>
        </is>
      </c>
      <c r="D553" t="inlineStr">
        <is>
          <t>Thornable Kitchen</t>
        </is>
      </c>
      <c r="E553" t="inlineStr">
        <is>
          <t>Restaurant</t>
        </is>
      </c>
      <c r="F553" t="inlineStr">
        <is>
          <t>South</t>
        </is>
      </c>
      <c r="G553" t="inlineStr">
        <is>
          <t>Tom W.</t>
        </is>
      </c>
      <c r="H553" t="inlineStr">
        <is>
          <t>Frozen berries 2kg</t>
        </is>
      </c>
      <c r="I553" t="inlineStr">
        <is>
          <t>Frozen</t>
        </is>
      </c>
      <c r="J553" t="n">
        <v>6</v>
      </c>
      <c r="K553" s="26" t="n">
        <v>19.8</v>
      </c>
      <c r="L553" s="26">
        <f>J553*K553</f>
        <v>118.8</v>
      </c>
      <c r="M553" s="26" t="n">
        <v>14.98</v>
      </c>
      <c r="N553" s="26">
        <f>J553*M553</f>
        <v>89.88</v>
      </c>
      <c r="O553" s="26">
        <f>L553-N553</f>
        <v>28.92</v>
      </c>
      <c r="P553">
        <f>IF(AND(OR(Dashboard!$C$5="All",F553=Dashboard!$C$5),OR(Dashboard!$G$5="All",I553=Dashboard!$G$5),OR(Dashboard!$K$5="All",G553=Dashboard!$K$5)),1,0)</f>
        <v>1</v>
      </c>
      <c r="Q553">
        <f>IF(P553=1,IF(COUNTIFS($C$2:C553,C553,$P$2:P553,1)=1,1,0),0)</f>
        <v>0</v>
      </c>
    </row>
    <row r="554">
      <c r="A554" s="24" t="n">
        <v>45965</v>
      </c>
      <c r="B554" s="25" t="n">
        <v>45962</v>
      </c>
      <c r="C554" t="inlineStr">
        <is>
          <t>SO-26216</t>
        </is>
      </c>
      <c r="D554" t="inlineStr">
        <is>
          <t>Oskaby Coffee House</t>
        </is>
      </c>
      <c r="E554" t="inlineStr">
        <is>
          <t>Café</t>
        </is>
      </c>
      <c r="F554" t="inlineStr">
        <is>
          <t>South</t>
        </is>
      </c>
      <c r="G554" t="inlineStr">
        <is>
          <t>Tom W.</t>
        </is>
      </c>
      <c r="H554" t="inlineStr">
        <is>
          <t>Croissant dough x48</t>
        </is>
      </c>
      <c r="I554" t="inlineStr">
        <is>
          <t>Bakery</t>
        </is>
      </c>
      <c r="J554" t="n">
        <v>10</v>
      </c>
      <c r="K554" s="26" t="n">
        <v>67.2</v>
      </c>
      <c r="L554" s="26">
        <f>J554*K554</f>
        <v>672</v>
      </c>
      <c r="M554" s="26" t="n">
        <v>38.33</v>
      </c>
      <c r="N554" s="26">
        <f>J554*M554</f>
        <v>383.3</v>
      </c>
      <c r="O554" s="26">
        <f>L554-N554</f>
        <v>288.7</v>
      </c>
      <c r="P554">
        <f>IF(AND(OR(Dashboard!$C$5="All",F554=Dashboard!$C$5),OR(Dashboard!$G$5="All",I554=Dashboard!$G$5),OR(Dashboard!$K$5="All",G554=Dashboard!$K$5)),1,0)</f>
        <v>1</v>
      </c>
      <c r="Q554">
        <f>IF(P554=1,IF(COUNTIFS($C$2:C554,C554,$P$2:P554,1)=1,1,0),0)</f>
        <v>1</v>
      </c>
    </row>
    <row r="555">
      <c r="A555" s="24" t="n">
        <v>45965</v>
      </c>
      <c r="B555" s="25" t="n">
        <v>45962</v>
      </c>
      <c r="C555" t="inlineStr">
        <is>
          <t>SO-26216</t>
        </is>
      </c>
      <c r="D555" t="inlineStr">
        <is>
          <t>Oskaby Coffee House</t>
        </is>
      </c>
      <c r="E555" t="inlineStr">
        <is>
          <t>Café</t>
        </is>
      </c>
      <c r="F555" t="inlineStr">
        <is>
          <t>South</t>
        </is>
      </c>
      <c r="G555" t="inlineStr">
        <is>
          <t>Tom W.</t>
        </is>
      </c>
      <c r="H555" t="inlineStr">
        <is>
          <t>Puff pastry sheets 5kg</t>
        </is>
      </c>
      <c r="I555" t="inlineStr">
        <is>
          <t>Frozen</t>
        </is>
      </c>
      <c r="J555" t="n">
        <v>5</v>
      </c>
      <c r="K555" s="26" t="n">
        <v>34</v>
      </c>
      <c r="L555" s="26">
        <f>J555*K555</f>
        <v>170</v>
      </c>
      <c r="M555" s="26" t="n">
        <v>25.35</v>
      </c>
      <c r="N555" s="26">
        <f>J555*M555</f>
        <v>126.75</v>
      </c>
      <c r="O555" s="26">
        <f>L555-N555</f>
        <v>43.25</v>
      </c>
      <c r="P555">
        <f>IF(AND(OR(Dashboard!$C$5="All",F555=Dashboard!$C$5),OR(Dashboard!$G$5="All",I555=Dashboard!$G$5),OR(Dashboard!$K$5="All",G555=Dashboard!$K$5)),1,0)</f>
        <v>1</v>
      </c>
      <c r="Q555">
        <f>IF(P555=1,IF(COUNTIFS($C$2:C555,C555,$P$2:P555,1)=1,1,0),0)</f>
        <v>0</v>
      </c>
    </row>
    <row r="556">
      <c r="A556" s="24" t="n">
        <v>45965</v>
      </c>
      <c r="B556" s="25" t="n">
        <v>45962</v>
      </c>
      <c r="C556" t="inlineStr">
        <is>
          <t>SO-26216</t>
        </is>
      </c>
      <c r="D556" t="inlineStr">
        <is>
          <t>Oskaby Coffee House</t>
        </is>
      </c>
      <c r="E556" t="inlineStr">
        <is>
          <t>Café</t>
        </is>
      </c>
      <c r="F556" t="inlineStr">
        <is>
          <t>South</t>
        </is>
      </c>
      <c r="G556" t="inlineStr">
        <is>
          <t>Tom W.</t>
        </is>
      </c>
      <c r="H556" t="inlineStr">
        <is>
          <t>Olive oil 4L</t>
        </is>
      </c>
      <c r="I556" t="inlineStr">
        <is>
          <t>Dry goods</t>
        </is>
      </c>
      <c r="J556" t="n">
        <v>9</v>
      </c>
      <c r="K556" s="26" t="n">
        <v>38.9</v>
      </c>
      <c r="L556" s="26">
        <f>J556*K556</f>
        <v>350.1</v>
      </c>
      <c r="M556" s="26" t="n">
        <v>26.17</v>
      </c>
      <c r="N556" s="26">
        <f>J556*M556</f>
        <v>235.53</v>
      </c>
      <c r="O556" s="26">
        <f>L556-N556</f>
        <v>114.57</v>
      </c>
      <c r="P556">
        <f>IF(AND(OR(Dashboard!$C$5="All",F556=Dashboard!$C$5),OR(Dashboard!$G$5="All",I556=Dashboard!$G$5),OR(Dashboard!$K$5="All",G556=Dashboard!$K$5)),1,0)</f>
        <v>1</v>
      </c>
      <c r="Q556">
        <f>IF(P556=1,IF(COUNTIFS($C$2:C556,C556,$P$2:P556,1)=1,1,0),0)</f>
        <v>0</v>
      </c>
    </row>
    <row r="557">
      <c r="A557" s="24" t="n">
        <v>45967</v>
      </c>
      <c r="B557" s="25" t="n">
        <v>45962</v>
      </c>
      <c r="C557" t="inlineStr">
        <is>
          <t>SO-26196</t>
        </is>
      </c>
      <c r="D557" t="inlineStr">
        <is>
          <t>Wollomby Bistro</t>
        </is>
      </c>
      <c r="E557" t="inlineStr">
        <is>
          <t>Restaurant</t>
        </is>
      </c>
      <c r="F557" t="inlineStr">
        <is>
          <t>Regional</t>
        </is>
      </c>
      <c r="G557" t="inlineStr">
        <is>
          <t>Sam O.</t>
        </is>
      </c>
      <c r="H557" t="inlineStr">
        <is>
          <t>Barista milk 1L x12</t>
        </is>
      </c>
      <c r="I557" t="inlineStr">
        <is>
          <t>Dairy &amp; eggs</t>
        </is>
      </c>
      <c r="J557" t="n">
        <v>7</v>
      </c>
      <c r="K557" s="26" t="n">
        <v>26.4</v>
      </c>
      <c r="L557" s="26">
        <f>J557*K557</f>
        <v>184.8</v>
      </c>
      <c r="M557" s="26" t="n">
        <v>20.84</v>
      </c>
      <c r="N557" s="26">
        <f>J557*M557</f>
        <v>145.88</v>
      </c>
      <c r="O557" s="26">
        <f>L557-N557</f>
        <v>38.92</v>
      </c>
      <c r="P557">
        <f>IF(AND(OR(Dashboard!$C$5="All",F557=Dashboard!$C$5),OR(Dashboard!$G$5="All",I557=Dashboard!$G$5),OR(Dashboard!$K$5="All",G557=Dashboard!$K$5)),1,0)</f>
        <v>1</v>
      </c>
      <c r="Q557">
        <f>IF(P557=1,IF(COUNTIFS($C$2:C557,C557,$P$2:P557,1)=1,1,0),0)</f>
        <v>1</v>
      </c>
    </row>
    <row r="558">
      <c r="A558" s="24" t="n">
        <v>45967</v>
      </c>
      <c r="B558" s="25" t="n">
        <v>45962</v>
      </c>
      <c r="C558" t="inlineStr">
        <is>
          <t>SO-26196</t>
        </is>
      </c>
      <c r="D558" t="inlineStr">
        <is>
          <t>Wollomby Bistro</t>
        </is>
      </c>
      <c r="E558" t="inlineStr">
        <is>
          <t>Restaurant</t>
        </is>
      </c>
      <c r="F558" t="inlineStr">
        <is>
          <t>Regional</t>
        </is>
      </c>
      <c r="G558" t="inlineStr">
        <is>
          <t>Sam O.</t>
        </is>
      </c>
      <c r="H558" t="inlineStr">
        <is>
          <t>Arborio rice 5kg</t>
        </is>
      </c>
      <c r="I558" t="inlineStr">
        <is>
          <t>Dry goods</t>
        </is>
      </c>
      <c r="J558" t="n">
        <v>12</v>
      </c>
      <c r="K558" s="26" t="n">
        <v>21.3</v>
      </c>
      <c r="L558" s="26">
        <f>J558*K558</f>
        <v>255.6</v>
      </c>
      <c r="M558" s="26" t="n">
        <v>15.12</v>
      </c>
      <c r="N558" s="26">
        <f>J558*M558</f>
        <v>181.44</v>
      </c>
      <c r="O558" s="26">
        <f>L558-N558</f>
        <v>74.16</v>
      </c>
      <c r="P558">
        <f>IF(AND(OR(Dashboard!$C$5="All",F558=Dashboard!$C$5),OR(Dashboard!$G$5="All",I558=Dashboard!$G$5),OR(Dashboard!$K$5="All",G558=Dashboard!$K$5)),1,0)</f>
        <v>1</v>
      </c>
      <c r="Q558">
        <f>IF(P558=1,IF(COUNTIFS($C$2:C558,C558,$P$2:P558,1)=1,1,0),0)</f>
        <v>0</v>
      </c>
    </row>
    <row r="559">
      <c r="A559" s="24" t="n">
        <v>45967</v>
      </c>
      <c r="B559" s="25" t="n">
        <v>45962</v>
      </c>
      <c r="C559" t="inlineStr">
        <is>
          <t>SO-26209</t>
        </is>
      </c>
      <c r="D559" t="inlineStr">
        <is>
          <t>Nethercot Espresso Bar</t>
        </is>
      </c>
      <c r="E559" t="inlineStr">
        <is>
          <t>Café</t>
        </is>
      </c>
      <c r="F559" t="inlineStr">
        <is>
          <t>North</t>
        </is>
      </c>
      <c r="G559" t="inlineStr">
        <is>
          <t>Priya N.</t>
        </is>
      </c>
      <c r="H559" t="inlineStr">
        <is>
          <t>Coffee beans 1kg</t>
        </is>
      </c>
      <c r="I559" t="inlineStr">
        <is>
          <t>Beverages</t>
        </is>
      </c>
      <c r="J559" t="n">
        <v>8</v>
      </c>
      <c r="K559" s="26" t="n">
        <v>31.5</v>
      </c>
      <c r="L559" s="26">
        <f>J559*K559</f>
        <v>252</v>
      </c>
      <c r="M559" s="26" t="n">
        <v>19.81</v>
      </c>
      <c r="N559" s="26">
        <f>J559*M559</f>
        <v>158.48</v>
      </c>
      <c r="O559" s="26">
        <f>L559-N559</f>
        <v>93.52</v>
      </c>
      <c r="P559">
        <f>IF(AND(OR(Dashboard!$C$5="All",F559=Dashboard!$C$5),OR(Dashboard!$G$5="All",I559=Dashboard!$G$5),OR(Dashboard!$K$5="All",G559=Dashboard!$K$5)),1,0)</f>
        <v>1</v>
      </c>
      <c r="Q559">
        <f>IF(P559=1,IF(COUNTIFS($C$2:C559,C559,$P$2:P559,1)=1,1,0),0)</f>
        <v>1</v>
      </c>
    </row>
    <row r="560">
      <c r="A560" s="24" t="n">
        <v>45967</v>
      </c>
      <c r="B560" s="25" t="n">
        <v>45962</v>
      </c>
      <c r="C560" t="inlineStr">
        <is>
          <t>SO-26209</t>
        </is>
      </c>
      <c r="D560" t="inlineStr">
        <is>
          <t>Nethercot Espresso Bar</t>
        </is>
      </c>
      <c r="E560" t="inlineStr">
        <is>
          <t>Café</t>
        </is>
      </c>
      <c r="F560" t="inlineStr">
        <is>
          <t>North</t>
        </is>
      </c>
      <c r="G560" t="inlineStr">
        <is>
          <t>Priya N.</t>
        </is>
      </c>
      <c r="H560" t="inlineStr">
        <is>
          <t>Rolled oats 5kg</t>
        </is>
      </c>
      <c r="I560" t="inlineStr">
        <is>
          <t>Dry goods</t>
        </is>
      </c>
      <c r="J560" t="n">
        <v>7</v>
      </c>
      <c r="K560" s="26" t="n">
        <v>14.75</v>
      </c>
      <c r="L560" s="26">
        <f>J560*K560</f>
        <v>103.25</v>
      </c>
      <c r="M560" s="26" t="n">
        <v>10.49</v>
      </c>
      <c r="N560" s="26">
        <f>J560*M560</f>
        <v>73.43</v>
      </c>
      <c r="O560" s="26">
        <f>L560-N560</f>
        <v>29.82</v>
      </c>
      <c r="P560">
        <f>IF(AND(OR(Dashboard!$C$5="All",F560=Dashboard!$C$5),OR(Dashboard!$G$5="All",I560=Dashboard!$G$5),OR(Dashboard!$K$5="All",G560=Dashboard!$K$5)),1,0)</f>
        <v>1</v>
      </c>
      <c r="Q560">
        <f>IF(P560=1,IF(COUNTIFS($C$2:C560,C560,$P$2:P560,1)=1,1,0),0)</f>
        <v>0</v>
      </c>
    </row>
    <row r="561">
      <c r="A561" s="24" t="n">
        <v>45967</v>
      </c>
      <c r="B561" s="25" t="n">
        <v>45962</v>
      </c>
      <c r="C561" t="inlineStr">
        <is>
          <t>SO-26209</t>
        </is>
      </c>
      <c r="D561" t="inlineStr">
        <is>
          <t>Nethercot Espresso Bar</t>
        </is>
      </c>
      <c r="E561" t="inlineStr">
        <is>
          <t>Café</t>
        </is>
      </c>
      <c r="F561" t="inlineStr">
        <is>
          <t>North</t>
        </is>
      </c>
      <c r="G561" t="inlineStr">
        <is>
          <t>Priya N.</t>
        </is>
      </c>
      <c r="H561" t="inlineStr">
        <is>
          <t>Frozen berries 2kg</t>
        </is>
      </c>
      <c r="I561" t="inlineStr">
        <is>
          <t>Frozen</t>
        </is>
      </c>
      <c r="J561" t="n">
        <v>3</v>
      </c>
      <c r="K561" s="26" t="n">
        <v>19.8</v>
      </c>
      <c r="L561" s="26">
        <f>J561*K561</f>
        <v>59.4</v>
      </c>
      <c r="M561" s="26" t="n">
        <v>15.58</v>
      </c>
      <c r="N561" s="26">
        <f>J561*M561</f>
        <v>46.74</v>
      </c>
      <c r="O561" s="26">
        <f>L561-N561</f>
        <v>12.66</v>
      </c>
      <c r="P561">
        <f>IF(AND(OR(Dashboard!$C$5="All",F561=Dashboard!$C$5),OR(Dashboard!$G$5="All",I561=Dashboard!$G$5),OR(Dashboard!$K$5="All",G561=Dashboard!$K$5)),1,0)</f>
        <v>1</v>
      </c>
      <c r="Q561">
        <f>IF(P561=1,IF(COUNTIFS($C$2:C561,C561,$P$2:P561,1)=1,1,0),0)</f>
        <v>0</v>
      </c>
    </row>
    <row r="562">
      <c r="A562" s="24" t="n">
        <v>45967</v>
      </c>
      <c r="B562" s="25" t="n">
        <v>45962</v>
      </c>
      <c r="C562" t="inlineStr">
        <is>
          <t>SO-26223</t>
        </is>
      </c>
      <c r="D562" t="inlineStr">
        <is>
          <t>Elsbrook Coffee House</t>
        </is>
      </c>
      <c r="E562" t="inlineStr">
        <is>
          <t>Café</t>
        </is>
      </c>
      <c r="F562" t="inlineStr">
        <is>
          <t>South</t>
        </is>
      </c>
      <c r="G562" t="inlineStr">
        <is>
          <t>Tom W.</t>
        </is>
      </c>
      <c r="H562" t="inlineStr">
        <is>
          <t>Arborio rice 5kg</t>
        </is>
      </c>
      <c r="I562" t="inlineStr">
        <is>
          <t>Dry goods</t>
        </is>
      </c>
      <c r="J562" t="n">
        <v>6</v>
      </c>
      <c r="K562" s="26" t="n">
        <v>21.3</v>
      </c>
      <c r="L562" s="26">
        <f>J562*K562</f>
        <v>127.8</v>
      </c>
      <c r="M562" s="26" t="n">
        <v>14.45</v>
      </c>
      <c r="N562" s="26">
        <f>J562*M562</f>
        <v>86.7</v>
      </c>
      <c r="O562" s="26">
        <f>L562-N562</f>
        <v>41.1</v>
      </c>
      <c r="P562">
        <f>IF(AND(OR(Dashboard!$C$5="All",F562=Dashboard!$C$5),OR(Dashboard!$G$5="All",I562=Dashboard!$G$5),OR(Dashboard!$K$5="All",G562=Dashboard!$K$5)),1,0)</f>
        <v>1</v>
      </c>
      <c r="Q562">
        <f>IF(P562=1,IF(COUNTIFS($C$2:C562,C562,$P$2:P562,1)=1,1,0),0)</f>
        <v>1</v>
      </c>
    </row>
    <row r="563">
      <c r="A563" s="24" t="n">
        <v>45967</v>
      </c>
      <c r="B563" s="25" t="n">
        <v>45962</v>
      </c>
      <c r="C563" t="inlineStr">
        <is>
          <t>SO-26223</t>
        </is>
      </c>
      <c r="D563" t="inlineStr">
        <is>
          <t>Elsbrook Coffee House</t>
        </is>
      </c>
      <c r="E563" t="inlineStr">
        <is>
          <t>Café</t>
        </is>
      </c>
      <c r="F563" t="inlineStr">
        <is>
          <t>South</t>
        </is>
      </c>
      <c r="G563" t="inlineStr">
        <is>
          <t>Tom W.</t>
        </is>
      </c>
      <c r="H563" t="inlineStr">
        <is>
          <t>Free-range eggs 15dz</t>
        </is>
      </c>
      <c r="I563" t="inlineStr">
        <is>
          <t>Dairy &amp; eggs</t>
        </is>
      </c>
      <c r="J563" t="n">
        <v>10</v>
      </c>
      <c r="K563" s="26" t="n">
        <v>84</v>
      </c>
      <c r="L563" s="26">
        <f>J563*K563</f>
        <v>840</v>
      </c>
      <c r="M563" s="26" t="n">
        <v>69.89</v>
      </c>
      <c r="N563" s="26">
        <f>J563*M563</f>
        <v>698.9</v>
      </c>
      <c r="O563" s="26">
        <f>L563-N563</f>
        <v>141.1</v>
      </c>
      <c r="P563">
        <f>IF(AND(OR(Dashboard!$C$5="All",F563=Dashboard!$C$5),OR(Dashboard!$G$5="All",I563=Dashboard!$G$5),OR(Dashboard!$K$5="All",G563=Dashboard!$K$5)),1,0)</f>
        <v>1</v>
      </c>
      <c r="Q563">
        <f>IF(P563=1,IF(COUNTIFS($C$2:C563,C563,$P$2:P563,1)=1,1,0),0)</f>
        <v>0</v>
      </c>
    </row>
    <row r="564">
      <c r="A564" s="24" t="n">
        <v>45967</v>
      </c>
      <c r="B564" s="25" t="n">
        <v>45962</v>
      </c>
      <c r="C564" t="inlineStr">
        <is>
          <t>SO-26223</t>
        </is>
      </c>
      <c r="D564" t="inlineStr">
        <is>
          <t>Elsbrook Coffee House</t>
        </is>
      </c>
      <c r="E564" t="inlineStr">
        <is>
          <t>Café</t>
        </is>
      </c>
      <c r="F564" t="inlineStr">
        <is>
          <t>South</t>
        </is>
      </c>
      <c r="G564" t="inlineStr">
        <is>
          <t>Tom W.</t>
        </is>
      </c>
      <c r="H564" t="inlineStr">
        <is>
          <t>Coffee beans 1kg</t>
        </is>
      </c>
      <c r="I564" t="inlineStr">
        <is>
          <t>Beverages</t>
        </is>
      </c>
      <c r="J564" t="n">
        <v>5</v>
      </c>
      <c r="K564" s="26" t="n">
        <v>31.5</v>
      </c>
      <c r="L564" s="26">
        <f>J564*K564</f>
        <v>157.5</v>
      </c>
      <c r="M564" s="26" t="n">
        <v>19.72</v>
      </c>
      <c r="N564" s="26">
        <f>J564*M564</f>
        <v>98.6</v>
      </c>
      <c r="O564" s="26">
        <f>L564-N564</f>
        <v>58.9</v>
      </c>
      <c r="P564">
        <f>IF(AND(OR(Dashboard!$C$5="All",F564=Dashboard!$C$5),OR(Dashboard!$G$5="All",I564=Dashboard!$G$5),OR(Dashboard!$K$5="All",G564=Dashboard!$K$5)),1,0)</f>
        <v>1</v>
      </c>
      <c r="Q564">
        <f>IF(P564=1,IF(COUNTIFS($C$2:C564,C564,$P$2:P564,1)=1,1,0),0)</f>
        <v>0</v>
      </c>
    </row>
    <row r="565">
      <c r="A565" s="24" t="n">
        <v>45967</v>
      </c>
      <c r="B565" s="25" t="n">
        <v>45962</v>
      </c>
      <c r="C565" t="inlineStr">
        <is>
          <t>SO-26223</t>
        </is>
      </c>
      <c r="D565" t="inlineStr">
        <is>
          <t>Elsbrook Coffee House</t>
        </is>
      </c>
      <c r="E565" t="inlineStr">
        <is>
          <t>Café</t>
        </is>
      </c>
      <c r="F565" t="inlineStr">
        <is>
          <t>South</t>
        </is>
      </c>
      <c r="G565" t="inlineStr">
        <is>
          <t>Tom W.</t>
        </is>
      </c>
      <c r="H565" t="inlineStr">
        <is>
          <t>Gelato 5L</t>
        </is>
      </c>
      <c r="I565" t="inlineStr">
        <is>
          <t>Frozen</t>
        </is>
      </c>
      <c r="J565" t="n">
        <v>4</v>
      </c>
      <c r="K565" s="26" t="n">
        <v>46.5</v>
      </c>
      <c r="L565" s="26">
        <f>J565*K565</f>
        <v>186</v>
      </c>
      <c r="M565" s="26" t="n">
        <v>34.67</v>
      </c>
      <c r="N565" s="26">
        <f>J565*M565</f>
        <v>138.68</v>
      </c>
      <c r="O565" s="26">
        <f>L565-N565</f>
        <v>47.32</v>
      </c>
      <c r="P565">
        <f>IF(AND(OR(Dashboard!$C$5="All",F565=Dashboard!$C$5),OR(Dashboard!$G$5="All",I565=Dashboard!$G$5),OR(Dashboard!$K$5="All",G565=Dashboard!$K$5)),1,0)</f>
        <v>1</v>
      </c>
      <c r="Q565">
        <f>IF(P565=1,IF(COUNTIFS($C$2:C565,C565,$P$2:P565,1)=1,1,0),0)</f>
        <v>0</v>
      </c>
    </row>
    <row r="566">
      <c r="A566" s="24" t="n">
        <v>45969</v>
      </c>
      <c r="B566" s="25" t="n">
        <v>45962</v>
      </c>
      <c r="C566" t="inlineStr">
        <is>
          <t>SO-26213</t>
        </is>
      </c>
      <c r="D566" t="inlineStr">
        <is>
          <t>Vantrey Pantry</t>
        </is>
      </c>
      <c r="E566" t="inlineStr">
        <is>
          <t>Grocer</t>
        </is>
      </c>
      <c r="F566" t="inlineStr">
        <is>
          <t>West</t>
        </is>
      </c>
      <c r="G566" t="inlineStr">
        <is>
          <t>Lena K.</t>
        </is>
      </c>
      <c r="H566" t="inlineStr">
        <is>
          <t>Frozen berries 2kg</t>
        </is>
      </c>
      <c r="I566" t="inlineStr">
        <is>
          <t>Frozen</t>
        </is>
      </c>
      <c r="J566" t="n">
        <v>28</v>
      </c>
      <c r="K566" s="26" t="n">
        <v>19.8</v>
      </c>
      <c r="L566" s="26">
        <f>J566*K566</f>
        <v>554.4</v>
      </c>
      <c r="M566" s="26" t="n">
        <v>15.79</v>
      </c>
      <c r="N566" s="26">
        <f>J566*M566</f>
        <v>442.12</v>
      </c>
      <c r="O566" s="26">
        <f>L566-N566</f>
        <v>112.28</v>
      </c>
      <c r="P566">
        <f>IF(AND(OR(Dashboard!$C$5="All",F566=Dashboard!$C$5),OR(Dashboard!$G$5="All",I566=Dashboard!$G$5),OR(Dashboard!$K$5="All",G566=Dashboard!$K$5)),1,0)</f>
        <v>1</v>
      </c>
      <c r="Q566">
        <f>IF(P566=1,IF(COUNTIFS($C$2:C566,C566,$P$2:P566,1)=1,1,0),0)</f>
        <v>1</v>
      </c>
    </row>
    <row r="567">
      <c r="A567" s="24" t="n">
        <v>45969</v>
      </c>
      <c r="B567" s="25" t="n">
        <v>45962</v>
      </c>
      <c r="C567" t="inlineStr">
        <is>
          <t>SO-26213</t>
        </is>
      </c>
      <c r="D567" t="inlineStr">
        <is>
          <t>Vantrey Pantry</t>
        </is>
      </c>
      <c r="E567" t="inlineStr">
        <is>
          <t>Grocer</t>
        </is>
      </c>
      <c r="F567" t="inlineStr">
        <is>
          <t>West</t>
        </is>
      </c>
      <c r="G567" t="inlineStr">
        <is>
          <t>Lena K.</t>
        </is>
      </c>
      <c r="H567" t="inlineStr">
        <is>
          <t>Sourdough loaf x10</t>
        </is>
      </c>
      <c r="I567" t="inlineStr">
        <is>
          <t>Bakery</t>
        </is>
      </c>
      <c r="J567" t="n">
        <v>22</v>
      </c>
      <c r="K567" s="26" t="n">
        <v>52</v>
      </c>
      <c r="L567" s="26">
        <f>J567*K567</f>
        <v>1144</v>
      </c>
      <c r="M567" s="26" t="n">
        <v>31.42</v>
      </c>
      <c r="N567" s="26">
        <f>J567*M567</f>
        <v>691.24</v>
      </c>
      <c r="O567" s="26">
        <f>L567-N567</f>
        <v>452.76</v>
      </c>
      <c r="P567">
        <f>IF(AND(OR(Dashboard!$C$5="All",F567=Dashboard!$C$5),OR(Dashboard!$G$5="All",I567=Dashboard!$G$5),OR(Dashboard!$K$5="All",G567=Dashboard!$K$5)),1,0)</f>
        <v>1</v>
      </c>
      <c r="Q567">
        <f>IF(P567=1,IF(COUNTIFS($C$2:C567,C567,$P$2:P567,1)=1,1,0),0)</f>
        <v>0</v>
      </c>
    </row>
    <row r="568">
      <c r="A568" s="24" t="n">
        <v>45969</v>
      </c>
      <c r="B568" s="25" t="n">
        <v>45962</v>
      </c>
      <c r="C568" t="inlineStr">
        <is>
          <t>SO-26213</t>
        </is>
      </c>
      <c r="D568" t="inlineStr">
        <is>
          <t>Vantrey Pantry</t>
        </is>
      </c>
      <c r="E568" t="inlineStr">
        <is>
          <t>Grocer</t>
        </is>
      </c>
      <c r="F568" t="inlineStr">
        <is>
          <t>West</t>
        </is>
      </c>
      <c r="G568" t="inlineStr">
        <is>
          <t>Lena K.</t>
        </is>
      </c>
      <c r="H568" t="inlineStr">
        <is>
          <t>Loose-leaf tea 500g</t>
        </is>
      </c>
      <c r="I568" t="inlineStr">
        <is>
          <t>Beverages</t>
        </is>
      </c>
      <c r="J568" t="n">
        <v>29</v>
      </c>
      <c r="K568" s="26" t="n">
        <v>18.9</v>
      </c>
      <c r="L568" s="26">
        <f>J568*K568</f>
        <v>548.1</v>
      </c>
      <c r="M568" s="26" t="n">
        <v>11.69</v>
      </c>
      <c r="N568" s="26">
        <f>J568*M568</f>
        <v>339.01</v>
      </c>
      <c r="O568" s="26">
        <f>L568-N568</f>
        <v>209.09</v>
      </c>
      <c r="P568">
        <f>IF(AND(OR(Dashboard!$C$5="All",F568=Dashboard!$C$5),OR(Dashboard!$G$5="All",I568=Dashboard!$G$5),OR(Dashboard!$K$5="All",G568=Dashboard!$K$5)),1,0)</f>
        <v>1</v>
      </c>
      <c r="Q568">
        <f>IF(P568=1,IF(COUNTIFS($C$2:C568,C568,$P$2:P568,1)=1,1,0),0)</f>
        <v>0</v>
      </c>
    </row>
    <row r="569">
      <c r="A569" s="24" t="n">
        <v>45970</v>
      </c>
      <c r="B569" s="25" t="n">
        <v>45962</v>
      </c>
      <c r="C569" t="inlineStr">
        <is>
          <t>SO-26198</t>
        </is>
      </c>
      <c r="D569" t="inlineStr">
        <is>
          <t>Gorrowin Dining Room</t>
        </is>
      </c>
      <c r="E569" t="inlineStr">
        <is>
          <t>Restaurant</t>
        </is>
      </c>
      <c r="F569" t="inlineStr">
        <is>
          <t>West</t>
        </is>
      </c>
      <c r="G569" t="inlineStr">
        <is>
          <t>Lena K.</t>
        </is>
      </c>
      <c r="H569" t="inlineStr">
        <is>
          <t>Plain flour 12.5kg</t>
        </is>
      </c>
      <c r="I569" t="inlineStr">
        <is>
          <t>Dry goods</t>
        </is>
      </c>
      <c r="J569" t="n">
        <v>9</v>
      </c>
      <c r="K569" s="26" t="n">
        <v>24.6</v>
      </c>
      <c r="L569" s="26">
        <f>J569*K569</f>
        <v>221.4</v>
      </c>
      <c r="M569" s="26" t="n">
        <v>16.49</v>
      </c>
      <c r="N569" s="26">
        <f>J569*M569</f>
        <v>148.41</v>
      </c>
      <c r="O569" s="26">
        <f>L569-N569</f>
        <v>72.99</v>
      </c>
      <c r="P569">
        <f>IF(AND(OR(Dashboard!$C$5="All",F569=Dashboard!$C$5),OR(Dashboard!$G$5="All",I569=Dashboard!$G$5),OR(Dashboard!$K$5="All",G569=Dashboard!$K$5)),1,0)</f>
        <v>1</v>
      </c>
      <c r="Q569">
        <f>IF(P569=1,IF(COUNTIFS($C$2:C569,C569,$P$2:P569,1)=1,1,0),0)</f>
        <v>1</v>
      </c>
    </row>
    <row r="570">
      <c r="A570" s="24" t="n">
        <v>45970</v>
      </c>
      <c r="B570" s="25" t="n">
        <v>45962</v>
      </c>
      <c r="C570" t="inlineStr">
        <is>
          <t>SO-26198</t>
        </is>
      </c>
      <c r="D570" t="inlineStr">
        <is>
          <t>Gorrowin Dining Room</t>
        </is>
      </c>
      <c r="E570" t="inlineStr">
        <is>
          <t>Restaurant</t>
        </is>
      </c>
      <c r="F570" t="inlineStr">
        <is>
          <t>West</t>
        </is>
      </c>
      <c r="G570" t="inlineStr">
        <is>
          <t>Lena K.</t>
        </is>
      </c>
      <c r="H570" t="inlineStr">
        <is>
          <t>Croissant dough x48</t>
        </is>
      </c>
      <c r="I570" t="inlineStr">
        <is>
          <t>Bakery</t>
        </is>
      </c>
      <c r="J570" t="n">
        <v>10</v>
      </c>
      <c r="K570" s="26" t="n">
        <v>67.2</v>
      </c>
      <c r="L570" s="26">
        <f>J570*K570</f>
        <v>672</v>
      </c>
      <c r="M570" s="26" t="n">
        <v>37.21</v>
      </c>
      <c r="N570" s="26">
        <f>J570*M570</f>
        <v>372.1</v>
      </c>
      <c r="O570" s="26">
        <f>L570-N570</f>
        <v>299.9</v>
      </c>
      <c r="P570">
        <f>IF(AND(OR(Dashboard!$C$5="All",F570=Dashboard!$C$5),OR(Dashboard!$G$5="All",I570=Dashboard!$G$5),OR(Dashboard!$K$5="All",G570=Dashboard!$K$5)),1,0)</f>
        <v>1</v>
      </c>
      <c r="Q570">
        <f>IF(P570=1,IF(COUNTIFS($C$2:C570,C570,$P$2:P570,1)=1,1,0),0)</f>
        <v>0</v>
      </c>
    </row>
    <row r="571">
      <c r="A571" s="24" t="n">
        <v>45970</v>
      </c>
      <c r="B571" s="25" t="n">
        <v>45962</v>
      </c>
      <c r="C571" t="inlineStr">
        <is>
          <t>SO-26198</t>
        </is>
      </c>
      <c r="D571" t="inlineStr">
        <is>
          <t>Gorrowin Dining Room</t>
        </is>
      </c>
      <c r="E571" t="inlineStr">
        <is>
          <t>Restaurant</t>
        </is>
      </c>
      <c r="F571" t="inlineStr">
        <is>
          <t>West</t>
        </is>
      </c>
      <c r="G571" t="inlineStr">
        <is>
          <t>Lena K.</t>
        </is>
      </c>
      <c r="H571" t="inlineStr">
        <is>
          <t>Orange juice 2L x6</t>
        </is>
      </c>
      <c r="I571" t="inlineStr">
        <is>
          <t>Beverages</t>
        </is>
      </c>
      <c r="J571" t="n">
        <v>2</v>
      </c>
      <c r="K571" s="26" t="n">
        <v>27</v>
      </c>
      <c r="L571" s="26">
        <f>J571*K571</f>
        <v>54</v>
      </c>
      <c r="M571" s="26" t="n">
        <v>17.5</v>
      </c>
      <c r="N571" s="26">
        <f>J571*M571</f>
        <v>35</v>
      </c>
      <c r="O571" s="26">
        <f>L571-N571</f>
        <v>19</v>
      </c>
      <c r="P571">
        <f>IF(AND(OR(Dashboard!$C$5="All",F571=Dashboard!$C$5),OR(Dashboard!$G$5="All",I571=Dashboard!$G$5),OR(Dashboard!$K$5="All",G571=Dashboard!$K$5)),1,0)</f>
        <v>1</v>
      </c>
      <c r="Q571">
        <f>IF(P571=1,IF(COUNTIFS($C$2:C571,C571,$P$2:P571,1)=1,1,0),0)</f>
        <v>0</v>
      </c>
    </row>
    <row r="572">
      <c r="A572" s="24" t="n">
        <v>45970</v>
      </c>
      <c r="B572" s="25" t="n">
        <v>45962</v>
      </c>
      <c r="C572" t="inlineStr">
        <is>
          <t>SO-26203</t>
        </is>
      </c>
      <c r="D572" t="inlineStr">
        <is>
          <t>Orrinby Bistro</t>
        </is>
      </c>
      <c r="E572" t="inlineStr">
        <is>
          <t>Restaurant</t>
        </is>
      </c>
      <c r="F572" t="inlineStr">
        <is>
          <t>South</t>
        </is>
      </c>
      <c r="G572" t="inlineStr">
        <is>
          <t>Tom W.</t>
        </is>
      </c>
      <c r="H572" t="inlineStr">
        <is>
          <t>Frozen berries 2kg</t>
        </is>
      </c>
      <c r="I572" t="inlineStr">
        <is>
          <t>Frozen</t>
        </is>
      </c>
      <c r="J572" t="n">
        <v>3</v>
      </c>
      <c r="K572" s="26" t="n">
        <v>19.8</v>
      </c>
      <c r="L572" s="26">
        <f>J572*K572</f>
        <v>59.4</v>
      </c>
      <c r="M572" s="26" t="n">
        <v>14.87</v>
      </c>
      <c r="N572" s="26">
        <f>J572*M572</f>
        <v>44.61</v>
      </c>
      <c r="O572" s="26">
        <f>L572-N572</f>
        <v>14.79</v>
      </c>
      <c r="P572">
        <f>IF(AND(OR(Dashboard!$C$5="All",F572=Dashboard!$C$5),OR(Dashboard!$G$5="All",I572=Dashboard!$G$5),OR(Dashboard!$K$5="All",G572=Dashboard!$K$5)),1,0)</f>
        <v>1</v>
      </c>
      <c r="Q572">
        <f>IF(P572=1,IF(COUNTIFS($C$2:C572,C572,$P$2:P572,1)=1,1,0),0)</f>
        <v>1</v>
      </c>
    </row>
    <row r="573">
      <c r="A573" s="24" t="n">
        <v>45970</v>
      </c>
      <c r="B573" s="25" t="n">
        <v>45962</v>
      </c>
      <c r="C573" t="inlineStr">
        <is>
          <t>SO-26203</t>
        </is>
      </c>
      <c r="D573" t="inlineStr">
        <is>
          <t>Orrinby Bistro</t>
        </is>
      </c>
      <c r="E573" t="inlineStr">
        <is>
          <t>Restaurant</t>
        </is>
      </c>
      <c r="F573" t="inlineStr">
        <is>
          <t>South</t>
        </is>
      </c>
      <c r="G573" t="inlineStr">
        <is>
          <t>Tom W.</t>
        </is>
      </c>
      <c r="H573" t="inlineStr">
        <is>
          <t>Barista milk 1L x12</t>
        </is>
      </c>
      <c r="I573" t="inlineStr">
        <is>
          <t>Dairy &amp; eggs</t>
        </is>
      </c>
      <c r="J573" t="n">
        <v>12</v>
      </c>
      <c r="K573" s="26" t="n">
        <v>26.4</v>
      </c>
      <c r="L573" s="26">
        <f>J573*K573</f>
        <v>316.8</v>
      </c>
      <c r="M573" s="26" t="n">
        <v>21.24</v>
      </c>
      <c r="N573" s="26">
        <f>J573*M573</f>
        <v>254.88</v>
      </c>
      <c r="O573" s="26">
        <f>L573-N573</f>
        <v>61.92</v>
      </c>
      <c r="P573">
        <f>IF(AND(OR(Dashboard!$C$5="All",F573=Dashboard!$C$5),OR(Dashboard!$G$5="All",I573=Dashboard!$G$5),OR(Dashboard!$K$5="All",G573=Dashboard!$K$5)),1,0)</f>
        <v>1</v>
      </c>
      <c r="Q573">
        <f>IF(P573=1,IF(COUNTIFS($C$2:C573,C573,$P$2:P573,1)=1,1,0),0)</f>
        <v>0</v>
      </c>
    </row>
    <row r="574">
      <c r="A574" s="24" t="n">
        <v>45970</v>
      </c>
      <c r="B574" s="25" t="n">
        <v>45962</v>
      </c>
      <c r="C574" t="inlineStr">
        <is>
          <t>SO-26206</t>
        </is>
      </c>
      <c r="D574" t="inlineStr">
        <is>
          <t>Oskaby Coffee House</t>
        </is>
      </c>
      <c r="E574" t="inlineStr">
        <is>
          <t>Café</t>
        </is>
      </c>
      <c r="F574" t="inlineStr">
        <is>
          <t>South</t>
        </is>
      </c>
      <c r="G574" t="inlineStr">
        <is>
          <t>Tom W.</t>
        </is>
      </c>
      <c r="H574" t="inlineStr">
        <is>
          <t>Barista milk 1L x12</t>
        </is>
      </c>
      <c r="I574" t="inlineStr">
        <is>
          <t>Dairy &amp; eggs</t>
        </is>
      </c>
      <c r="J574" t="n">
        <v>6</v>
      </c>
      <c r="K574" s="26" t="n">
        <v>26.4</v>
      </c>
      <c r="L574" s="26">
        <f>J574*K574</f>
        <v>158.4</v>
      </c>
      <c r="M574" s="26" t="n">
        <v>20.73</v>
      </c>
      <c r="N574" s="26">
        <f>J574*M574</f>
        <v>124.38</v>
      </c>
      <c r="O574" s="26">
        <f>L574-N574</f>
        <v>34.02</v>
      </c>
      <c r="P574">
        <f>IF(AND(OR(Dashboard!$C$5="All",F574=Dashboard!$C$5),OR(Dashboard!$G$5="All",I574=Dashboard!$G$5),OR(Dashboard!$K$5="All",G574=Dashboard!$K$5)),1,0)</f>
        <v>1</v>
      </c>
      <c r="Q574">
        <f>IF(P574=1,IF(COUNTIFS($C$2:C574,C574,$P$2:P574,1)=1,1,0),0)</f>
        <v>1</v>
      </c>
    </row>
    <row r="575">
      <c r="A575" s="24" t="n">
        <v>45970</v>
      </c>
      <c r="B575" s="25" t="n">
        <v>45962</v>
      </c>
      <c r="C575" t="inlineStr">
        <is>
          <t>SO-26206</t>
        </is>
      </c>
      <c r="D575" t="inlineStr">
        <is>
          <t>Oskaby Coffee House</t>
        </is>
      </c>
      <c r="E575" t="inlineStr">
        <is>
          <t>Café</t>
        </is>
      </c>
      <c r="F575" t="inlineStr">
        <is>
          <t>South</t>
        </is>
      </c>
      <c r="G575" t="inlineStr">
        <is>
          <t>Tom W.</t>
        </is>
      </c>
      <c r="H575" t="inlineStr">
        <is>
          <t>Gelato 5L</t>
        </is>
      </c>
      <c r="I575" t="inlineStr">
        <is>
          <t>Frozen</t>
        </is>
      </c>
      <c r="J575" t="n">
        <v>8</v>
      </c>
      <c r="K575" s="26" t="n">
        <v>46.5</v>
      </c>
      <c r="L575" s="26">
        <f>J575*K575</f>
        <v>372</v>
      </c>
      <c r="M575" s="26" t="n">
        <v>34.84</v>
      </c>
      <c r="N575" s="26">
        <f>J575*M575</f>
        <v>278.72</v>
      </c>
      <c r="O575" s="26">
        <f>L575-N575</f>
        <v>93.28</v>
      </c>
      <c r="P575">
        <f>IF(AND(OR(Dashboard!$C$5="All",F575=Dashboard!$C$5),OR(Dashboard!$G$5="All",I575=Dashboard!$G$5),OR(Dashboard!$K$5="All",G575=Dashboard!$K$5)),1,0)</f>
        <v>1</v>
      </c>
      <c r="Q575">
        <f>IF(P575=1,IF(COUNTIFS($C$2:C575,C575,$P$2:P575,1)=1,1,0),0)</f>
        <v>0</v>
      </c>
    </row>
    <row r="576">
      <c r="A576" s="24" t="n">
        <v>45970</v>
      </c>
      <c r="B576" s="25" t="n">
        <v>45962</v>
      </c>
      <c r="C576" t="inlineStr">
        <is>
          <t>SO-26206</t>
        </is>
      </c>
      <c r="D576" t="inlineStr">
        <is>
          <t>Oskaby Coffee House</t>
        </is>
      </c>
      <c r="E576" t="inlineStr">
        <is>
          <t>Café</t>
        </is>
      </c>
      <c r="F576" t="inlineStr">
        <is>
          <t>South</t>
        </is>
      </c>
      <c r="G576" t="inlineStr">
        <is>
          <t>Tom W.</t>
        </is>
      </c>
      <c r="H576" t="inlineStr">
        <is>
          <t>Chickpeas 2kg</t>
        </is>
      </c>
      <c r="I576" t="inlineStr">
        <is>
          <t>Dry goods</t>
        </is>
      </c>
      <c r="J576" t="n">
        <v>14</v>
      </c>
      <c r="K576" s="26" t="n">
        <v>9.199999999999999</v>
      </c>
      <c r="L576" s="26">
        <f>J576*K576</f>
        <v>128.8</v>
      </c>
      <c r="M576" s="26" t="n">
        <v>6.33</v>
      </c>
      <c r="N576" s="26">
        <f>J576*M576</f>
        <v>88.62</v>
      </c>
      <c r="O576" s="26">
        <f>L576-N576</f>
        <v>40.18</v>
      </c>
      <c r="P576">
        <f>IF(AND(OR(Dashboard!$C$5="All",F576=Dashboard!$C$5),OR(Dashboard!$G$5="All",I576=Dashboard!$G$5),OR(Dashboard!$K$5="All",G576=Dashboard!$K$5)),1,0)</f>
        <v>1</v>
      </c>
      <c r="Q576">
        <f>IF(P576=1,IF(COUNTIFS($C$2:C576,C576,$P$2:P576,1)=1,1,0),0)</f>
        <v>0</v>
      </c>
    </row>
    <row r="577">
      <c r="A577" s="24" t="n">
        <v>45970</v>
      </c>
      <c r="B577" s="25" t="n">
        <v>45962</v>
      </c>
      <c r="C577" t="inlineStr">
        <is>
          <t>SO-26206</t>
        </is>
      </c>
      <c r="D577" t="inlineStr">
        <is>
          <t>Oskaby Coffee House</t>
        </is>
      </c>
      <c r="E577" t="inlineStr">
        <is>
          <t>Café</t>
        </is>
      </c>
      <c r="F577" t="inlineStr">
        <is>
          <t>South</t>
        </is>
      </c>
      <c r="G577" t="inlineStr">
        <is>
          <t>Tom W.</t>
        </is>
      </c>
      <c r="H577" t="inlineStr">
        <is>
          <t>Brioche buns x24</t>
        </is>
      </c>
      <c r="I577" t="inlineStr">
        <is>
          <t>Bakery</t>
        </is>
      </c>
      <c r="J577" t="n">
        <v>6</v>
      </c>
      <c r="K577" s="26" t="n">
        <v>26.4</v>
      </c>
      <c r="L577" s="26">
        <f>J577*K577</f>
        <v>158.4</v>
      </c>
      <c r="M577" s="26" t="n">
        <v>14.59</v>
      </c>
      <c r="N577" s="26">
        <f>J577*M577</f>
        <v>87.54</v>
      </c>
      <c r="O577" s="26">
        <f>L577-N577</f>
        <v>70.86</v>
      </c>
      <c r="P577">
        <f>IF(AND(OR(Dashboard!$C$5="All",F577=Dashboard!$C$5),OR(Dashboard!$G$5="All",I577=Dashboard!$G$5),OR(Dashboard!$K$5="All",G577=Dashboard!$K$5)),1,0)</f>
        <v>1</v>
      </c>
      <c r="Q577">
        <f>IF(P577=1,IF(COUNTIFS($C$2:C577,C577,$P$2:P577,1)=1,1,0),0)</f>
        <v>0</v>
      </c>
    </row>
    <row r="578">
      <c r="A578" s="24" t="n">
        <v>45970</v>
      </c>
      <c r="B578" s="25" t="n">
        <v>45962</v>
      </c>
      <c r="C578" t="inlineStr">
        <is>
          <t>SO-26215</t>
        </is>
      </c>
      <c r="D578" t="inlineStr">
        <is>
          <t>Wollomby Bistro</t>
        </is>
      </c>
      <c r="E578" t="inlineStr">
        <is>
          <t>Restaurant</t>
        </is>
      </c>
      <c r="F578" t="inlineStr">
        <is>
          <t>Regional</t>
        </is>
      </c>
      <c r="G578" t="inlineStr">
        <is>
          <t>Sam O.</t>
        </is>
      </c>
      <c r="H578" t="inlineStr">
        <is>
          <t>Free-range eggs 15dz</t>
        </is>
      </c>
      <c r="I578" t="inlineStr">
        <is>
          <t>Dairy &amp; eggs</t>
        </is>
      </c>
      <c r="J578" t="n">
        <v>9</v>
      </c>
      <c r="K578" s="26" t="n">
        <v>84</v>
      </c>
      <c r="L578" s="26">
        <f>J578*K578</f>
        <v>756</v>
      </c>
      <c r="M578" s="26" t="n">
        <v>68.25</v>
      </c>
      <c r="N578" s="26">
        <f>J578*M578</f>
        <v>614.25</v>
      </c>
      <c r="O578" s="26">
        <f>L578-N578</f>
        <v>141.75</v>
      </c>
      <c r="P578">
        <f>IF(AND(OR(Dashboard!$C$5="All",F578=Dashboard!$C$5),OR(Dashboard!$G$5="All",I578=Dashboard!$G$5),OR(Dashboard!$K$5="All",G578=Dashboard!$K$5)),1,0)</f>
        <v>1</v>
      </c>
      <c r="Q578">
        <f>IF(P578=1,IF(COUNTIFS($C$2:C578,C578,$P$2:P578,1)=1,1,0),0)</f>
        <v>1</v>
      </c>
    </row>
    <row r="579">
      <c r="A579" s="24" t="n">
        <v>45970</v>
      </c>
      <c r="B579" s="25" t="n">
        <v>45962</v>
      </c>
      <c r="C579" t="inlineStr">
        <is>
          <t>SO-26215</t>
        </is>
      </c>
      <c r="D579" t="inlineStr">
        <is>
          <t>Wollomby Bistro</t>
        </is>
      </c>
      <c r="E579" t="inlineStr">
        <is>
          <t>Restaurant</t>
        </is>
      </c>
      <c r="F579" t="inlineStr">
        <is>
          <t>Regional</t>
        </is>
      </c>
      <c r="G579" t="inlineStr">
        <is>
          <t>Sam O.</t>
        </is>
      </c>
      <c r="H579" t="inlineStr">
        <is>
          <t>Canned tomatoes 2.5kg</t>
        </is>
      </c>
      <c r="I579" t="inlineStr">
        <is>
          <t>Dry goods</t>
        </is>
      </c>
      <c r="J579" t="n">
        <v>6</v>
      </c>
      <c r="K579" s="26" t="n">
        <v>7.95</v>
      </c>
      <c r="L579" s="26">
        <f>J579*K579</f>
        <v>47.7</v>
      </c>
      <c r="M579" s="26" t="n">
        <v>5.53</v>
      </c>
      <c r="N579" s="26">
        <f>J579*M579</f>
        <v>33.18</v>
      </c>
      <c r="O579" s="26">
        <f>L579-N579</f>
        <v>14.52</v>
      </c>
      <c r="P579">
        <f>IF(AND(OR(Dashboard!$C$5="All",F579=Dashboard!$C$5),OR(Dashboard!$G$5="All",I579=Dashboard!$G$5),OR(Dashboard!$K$5="All",G579=Dashboard!$K$5)),1,0)</f>
        <v>1</v>
      </c>
      <c r="Q579">
        <f>IF(P579=1,IF(COUNTIFS($C$2:C579,C579,$P$2:P579,1)=1,1,0),0)</f>
        <v>0</v>
      </c>
    </row>
    <row r="580">
      <c r="A580" s="24" t="n">
        <v>45970</v>
      </c>
      <c r="B580" s="25" t="n">
        <v>45962</v>
      </c>
      <c r="C580" t="inlineStr">
        <is>
          <t>SO-26215</t>
        </is>
      </c>
      <c r="D580" t="inlineStr">
        <is>
          <t>Wollomby Bistro</t>
        </is>
      </c>
      <c r="E580" t="inlineStr">
        <is>
          <t>Restaurant</t>
        </is>
      </c>
      <c r="F580" t="inlineStr">
        <is>
          <t>Regional</t>
        </is>
      </c>
      <c r="G580" t="inlineStr">
        <is>
          <t>Sam O.</t>
        </is>
      </c>
      <c r="H580" t="inlineStr">
        <is>
          <t>Chai concentrate 1L x6</t>
        </is>
      </c>
      <c r="I580" t="inlineStr">
        <is>
          <t>Beverages</t>
        </is>
      </c>
      <c r="J580" t="n">
        <v>3</v>
      </c>
      <c r="K580" s="26" t="n">
        <v>42</v>
      </c>
      <c r="L580" s="26">
        <f>J580*K580</f>
        <v>126</v>
      </c>
      <c r="M580" s="26" t="n">
        <v>27.07</v>
      </c>
      <c r="N580" s="26">
        <f>J580*M580</f>
        <v>81.21</v>
      </c>
      <c r="O580" s="26">
        <f>L580-N580</f>
        <v>44.79</v>
      </c>
      <c r="P580">
        <f>IF(AND(OR(Dashboard!$C$5="All",F580=Dashboard!$C$5),OR(Dashboard!$G$5="All",I580=Dashboard!$G$5),OR(Dashboard!$K$5="All",G580=Dashboard!$K$5)),1,0)</f>
        <v>1</v>
      </c>
      <c r="Q580">
        <f>IF(P580=1,IF(COUNTIFS($C$2:C580,C580,$P$2:P580,1)=1,1,0),0)</f>
        <v>0</v>
      </c>
    </row>
    <row r="581">
      <c r="A581" s="24" t="n">
        <v>45970</v>
      </c>
      <c r="B581" s="25" t="n">
        <v>45962</v>
      </c>
      <c r="C581" t="inlineStr">
        <is>
          <t>SO-26215</t>
        </is>
      </c>
      <c r="D581" t="inlineStr">
        <is>
          <t>Wollomby Bistro</t>
        </is>
      </c>
      <c r="E581" t="inlineStr">
        <is>
          <t>Restaurant</t>
        </is>
      </c>
      <c r="F581" t="inlineStr">
        <is>
          <t>Regional</t>
        </is>
      </c>
      <c r="G581" t="inlineStr">
        <is>
          <t>Sam O.</t>
        </is>
      </c>
      <c r="H581" t="inlineStr">
        <is>
          <t>Frozen berries 2kg</t>
        </is>
      </c>
      <c r="I581" t="inlineStr">
        <is>
          <t>Frozen</t>
        </is>
      </c>
      <c r="J581" t="n">
        <v>4</v>
      </c>
      <c r="K581" s="26" t="n">
        <v>19.8</v>
      </c>
      <c r="L581" s="26">
        <f>J581*K581</f>
        <v>79.2</v>
      </c>
      <c r="M581" s="26" t="n">
        <v>15.24</v>
      </c>
      <c r="N581" s="26">
        <f>J581*M581</f>
        <v>60.96</v>
      </c>
      <c r="O581" s="26">
        <f>L581-N581</f>
        <v>18.24</v>
      </c>
      <c r="P581">
        <f>IF(AND(OR(Dashboard!$C$5="All",F581=Dashboard!$C$5),OR(Dashboard!$G$5="All",I581=Dashboard!$G$5),OR(Dashboard!$K$5="All",G581=Dashboard!$K$5)),1,0)</f>
        <v>1</v>
      </c>
      <c r="Q581">
        <f>IF(P581=1,IF(COUNTIFS($C$2:C581,C581,$P$2:P581,1)=1,1,0),0)</f>
        <v>0</v>
      </c>
    </row>
    <row r="582">
      <c r="A582" s="24" t="n">
        <v>45971</v>
      </c>
      <c r="B582" s="25" t="n">
        <v>45962</v>
      </c>
      <c r="C582" t="inlineStr">
        <is>
          <t>SO-26183</t>
        </is>
      </c>
      <c r="D582" t="inlineStr">
        <is>
          <t>Orrinby Bistro</t>
        </is>
      </c>
      <c r="E582" t="inlineStr">
        <is>
          <t>Restaurant</t>
        </is>
      </c>
      <c r="F582" t="inlineStr">
        <is>
          <t>South</t>
        </is>
      </c>
      <c r="G582" t="inlineStr">
        <is>
          <t>Tom W.</t>
        </is>
      </c>
      <c r="H582" t="inlineStr">
        <is>
          <t>Full cream milk 2L x6</t>
        </is>
      </c>
      <c r="I582" t="inlineStr">
        <is>
          <t>Dairy &amp; eggs</t>
        </is>
      </c>
      <c r="J582" t="n">
        <v>10</v>
      </c>
      <c r="K582" s="26" t="n">
        <v>15.6</v>
      </c>
      <c r="L582" s="26">
        <f>J582*K582</f>
        <v>156</v>
      </c>
      <c r="M582" s="26" t="n">
        <v>12.43</v>
      </c>
      <c r="N582" s="26">
        <f>J582*M582</f>
        <v>124.3</v>
      </c>
      <c r="O582" s="26">
        <f>L582-N582</f>
        <v>31.7</v>
      </c>
      <c r="P582">
        <f>IF(AND(OR(Dashboard!$C$5="All",F582=Dashboard!$C$5),OR(Dashboard!$G$5="All",I582=Dashboard!$G$5),OR(Dashboard!$K$5="All",G582=Dashboard!$K$5)),1,0)</f>
        <v>1</v>
      </c>
      <c r="Q582">
        <f>IF(P582=1,IF(COUNTIFS($C$2:C582,C582,$P$2:P582,1)=1,1,0),0)</f>
        <v>1</v>
      </c>
    </row>
    <row r="583">
      <c r="A583" s="24" t="n">
        <v>45971</v>
      </c>
      <c r="B583" s="25" t="n">
        <v>45962</v>
      </c>
      <c r="C583" t="inlineStr">
        <is>
          <t>SO-26183</t>
        </is>
      </c>
      <c r="D583" t="inlineStr">
        <is>
          <t>Orrinby Bistro</t>
        </is>
      </c>
      <c r="E583" t="inlineStr">
        <is>
          <t>Restaurant</t>
        </is>
      </c>
      <c r="F583" t="inlineStr">
        <is>
          <t>South</t>
        </is>
      </c>
      <c r="G583" t="inlineStr">
        <is>
          <t>Tom W.</t>
        </is>
      </c>
      <c r="H583" t="inlineStr">
        <is>
          <t>Sourdough loaf x10</t>
        </is>
      </c>
      <c r="I583" t="inlineStr">
        <is>
          <t>Bakery</t>
        </is>
      </c>
      <c r="J583" t="n">
        <v>14</v>
      </c>
      <c r="K583" s="26" t="n">
        <v>52</v>
      </c>
      <c r="L583" s="26">
        <f>J583*K583</f>
        <v>728</v>
      </c>
      <c r="M583" s="26" t="n">
        <v>28.9</v>
      </c>
      <c r="N583" s="26">
        <f>J583*M583</f>
        <v>404.6</v>
      </c>
      <c r="O583" s="26">
        <f>L583-N583</f>
        <v>323.4</v>
      </c>
      <c r="P583">
        <f>IF(AND(OR(Dashboard!$C$5="All",F583=Dashboard!$C$5),OR(Dashboard!$G$5="All",I583=Dashboard!$G$5),OR(Dashboard!$K$5="All",G583=Dashboard!$K$5)),1,0)</f>
        <v>1</v>
      </c>
      <c r="Q583">
        <f>IF(P583=1,IF(COUNTIFS($C$2:C583,C583,$P$2:P583,1)=1,1,0),0)</f>
        <v>0</v>
      </c>
    </row>
    <row r="584">
      <c r="A584" s="24" t="n">
        <v>45971</v>
      </c>
      <c r="B584" s="25" t="n">
        <v>45962</v>
      </c>
      <c r="C584" t="inlineStr">
        <is>
          <t>SO-26235</t>
        </is>
      </c>
      <c r="D584" t="inlineStr">
        <is>
          <t>Gorrowin Dining Room</t>
        </is>
      </c>
      <c r="E584" t="inlineStr">
        <is>
          <t>Restaurant</t>
        </is>
      </c>
      <c r="F584" t="inlineStr">
        <is>
          <t>West</t>
        </is>
      </c>
      <c r="G584" t="inlineStr">
        <is>
          <t>Lena K.</t>
        </is>
      </c>
      <c r="H584" t="inlineStr">
        <is>
          <t>Orange juice 2L x6</t>
        </is>
      </c>
      <c r="I584" t="inlineStr">
        <is>
          <t>Beverages</t>
        </is>
      </c>
      <c r="J584" t="n">
        <v>5</v>
      </c>
      <c r="K584" s="26" t="n">
        <v>27</v>
      </c>
      <c r="L584" s="26">
        <f>J584*K584</f>
        <v>135</v>
      </c>
      <c r="M584" s="26" t="n">
        <v>16.42</v>
      </c>
      <c r="N584" s="26">
        <f>J584*M584</f>
        <v>82.1</v>
      </c>
      <c r="O584" s="26">
        <f>L584-N584</f>
        <v>52.9</v>
      </c>
      <c r="P584">
        <f>IF(AND(OR(Dashboard!$C$5="All",F584=Dashboard!$C$5),OR(Dashboard!$G$5="All",I584=Dashboard!$G$5),OR(Dashboard!$K$5="All",G584=Dashboard!$K$5)),1,0)</f>
        <v>1</v>
      </c>
      <c r="Q584">
        <f>IF(P584=1,IF(COUNTIFS($C$2:C584,C584,$P$2:P584,1)=1,1,0),0)</f>
        <v>1</v>
      </c>
    </row>
    <row r="585">
      <c r="A585" s="24" t="n">
        <v>45971</v>
      </c>
      <c r="B585" s="25" t="n">
        <v>45962</v>
      </c>
      <c r="C585" t="inlineStr">
        <is>
          <t>SO-26235</t>
        </is>
      </c>
      <c r="D585" t="inlineStr">
        <is>
          <t>Gorrowin Dining Room</t>
        </is>
      </c>
      <c r="E585" t="inlineStr">
        <is>
          <t>Restaurant</t>
        </is>
      </c>
      <c r="F585" t="inlineStr">
        <is>
          <t>West</t>
        </is>
      </c>
      <c r="G585" t="inlineStr">
        <is>
          <t>Lena K.</t>
        </is>
      </c>
      <c r="H585" t="inlineStr">
        <is>
          <t>Canned tomatoes 2.5kg</t>
        </is>
      </c>
      <c r="I585" t="inlineStr">
        <is>
          <t>Dry goods</t>
        </is>
      </c>
      <c r="J585" t="n">
        <v>8</v>
      </c>
      <c r="K585" s="26" t="n">
        <v>7.95</v>
      </c>
      <c r="L585" s="26">
        <f>J585*K585</f>
        <v>63.6</v>
      </c>
      <c r="M585" s="26" t="n">
        <v>5.65</v>
      </c>
      <c r="N585" s="26">
        <f>J585*M585</f>
        <v>45.2</v>
      </c>
      <c r="O585" s="26">
        <f>L585-N585</f>
        <v>18.4</v>
      </c>
      <c r="P585">
        <f>IF(AND(OR(Dashboard!$C$5="All",F585=Dashboard!$C$5),OR(Dashboard!$G$5="All",I585=Dashboard!$G$5),OR(Dashboard!$K$5="All",G585=Dashboard!$K$5)),1,0)</f>
        <v>1</v>
      </c>
      <c r="Q585">
        <f>IF(P585=1,IF(COUNTIFS($C$2:C585,C585,$P$2:P585,1)=1,1,0),0)</f>
        <v>0</v>
      </c>
    </row>
    <row r="586">
      <c r="A586" s="24" t="n">
        <v>45971</v>
      </c>
      <c r="B586" s="25" t="n">
        <v>45962</v>
      </c>
      <c r="C586" t="inlineStr">
        <is>
          <t>SO-26235</t>
        </is>
      </c>
      <c r="D586" t="inlineStr">
        <is>
          <t>Gorrowin Dining Room</t>
        </is>
      </c>
      <c r="E586" t="inlineStr">
        <is>
          <t>Restaurant</t>
        </is>
      </c>
      <c r="F586" t="inlineStr">
        <is>
          <t>West</t>
        </is>
      </c>
      <c r="G586" t="inlineStr">
        <is>
          <t>Lena K.</t>
        </is>
      </c>
      <c r="H586" t="inlineStr">
        <is>
          <t>Free-range eggs 15dz</t>
        </is>
      </c>
      <c r="I586" t="inlineStr">
        <is>
          <t>Dairy &amp; eggs</t>
        </is>
      </c>
      <c r="J586" t="n">
        <v>11</v>
      </c>
      <c r="K586" s="26" t="n">
        <v>84</v>
      </c>
      <c r="L586" s="26">
        <f>J586*K586</f>
        <v>924</v>
      </c>
      <c r="M586" s="26" t="n">
        <v>66.41</v>
      </c>
      <c r="N586" s="26">
        <f>J586*M586</f>
        <v>730.51</v>
      </c>
      <c r="O586" s="26">
        <f>L586-N586</f>
        <v>193.49</v>
      </c>
      <c r="P586">
        <f>IF(AND(OR(Dashboard!$C$5="All",F586=Dashboard!$C$5),OR(Dashboard!$G$5="All",I586=Dashboard!$G$5),OR(Dashboard!$K$5="All",G586=Dashboard!$K$5)),1,0)</f>
        <v>1</v>
      </c>
      <c r="Q586">
        <f>IF(P586=1,IF(COUNTIFS($C$2:C586,C586,$P$2:P586,1)=1,1,0),0)</f>
        <v>0</v>
      </c>
    </row>
    <row r="587">
      <c r="A587" s="24" t="n">
        <v>45972</v>
      </c>
      <c r="B587" s="25" t="n">
        <v>45962</v>
      </c>
      <c r="C587" t="inlineStr">
        <is>
          <t>SO-26197</t>
        </is>
      </c>
      <c r="D587" t="inlineStr">
        <is>
          <t>Thornable Kitchen</t>
        </is>
      </c>
      <c r="E587" t="inlineStr">
        <is>
          <t>Restaurant</t>
        </is>
      </c>
      <c r="F587" t="inlineStr">
        <is>
          <t>South</t>
        </is>
      </c>
      <c r="G587" t="inlineStr">
        <is>
          <t>Tom W.</t>
        </is>
      </c>
      <c r="H587" t="inlineStr">
        <is>
          <t>Full cream milk 2L x6</t>
        </is>
      </c>
      <c r="I587" t="inlineStr">
        <is>
          <t>Dairy &amp; eggs</t>
        </is>
      </c>
      <c r="J587" t="n">
        <v>9</v>
      </c>
      <c r="K587" s="26" t="n">
        <v>15.6</v>
      </c>
      <c r="L587" s="26">
        <f>J587*K587</f>
        <v>140.4</v>
      </c>
      <c r="M587" s="26" t="n">
        <v>12.55</v>
      </c>
      <c r="N587" s="26">
        <f>J587*M587</f>
        <v>112.95</v>
      </c>
      <c r="O587" s="26">
        <f>L587-N587</f>
        <v>27.45</v>
      </c>
      <c r="P587">
        <f>IF(AND(OR(Dashboard!$C$5="All",F587=Dashboard!$C$5),OR(Dashboard!$G$5="All",I587=Dashboard!$G$5),OR(Dashboard!$K$5="All",G587=Dashboard!$K$5)),1,0)</f>
        <v>1</v>
      </c>
      <c r="Q587">
        <f>IF(P587=1,IF(COUNTIFS($C$2:C587,C587,$P$2:P587,1)=1,1,0),0)</f>
        <v>1</v>
      </c>
    </row>
    <row r="588">
      <c r="A588" s="24" t="n">
        <v>45972</v>
      </c>
      <c r="B588" s="25" t="n">
        <v>45962</v>
      </c>
      <c r="C588" t="inlineStr">
        <is>
          <t>SO-26197</t>
        </is>
      </c>
      <c r="D588" t="inlineStr">
        <is>
          <t>Thornable Kitchen</t>
        </is>
      </c>
      <c r="E588" t="inlineStr">
        <is>
          <t>Restaurant</t>
        </is>
      </c>
      <c r="F588" t="inlineStr">
        <is>
          <t>South</t>
        </is>
      </c>
      <c r="G588" t="inlineStr">
        <is>
          <t>Tom W.</t>
        </is>
      </c>
      <c r="H588" t="inlineStr">
        <is>
          <t>Puff pastry sheets 5kg</t>
        </is>
      </c>
      <c r="I588" t="inlineStr">
        <is>
          <t>Frozen</t>
        </is>
      </c>
      <c r="J588" t="n">
        <v>3</v>
      </c>
      <c r="K588" s="26" t="n">
        <v>34</v>
      </c>
      <c r="L588" s="26">
        <f>J588*K588</f>
        <v>102</v>
      </c>
      <c r="M588" s="26" t="n">
        <v>27.14</v>
      </c>
      <c r="N588" s="26">
        <f>J588*M588</f>
        <v>81.42</v>
      </c>
      <c r="O588" s="26">
        <f>L588-N588</f>
        <v>20.58</v>
      </c>
      <c r="P588">
        <f>IF(AND(OR(Dashboard!$C$5="All",F588=Dashboard!$C$5),OR(Dashboard!$G$5="All",I588=Dashboard!$G$5),OR(Dashboard!$K$5="All",G588=Dashboard!$K$5)),1,0)</f>
        <v>1</v>
      </c>
      <c r="Q588">
        <f>IF(P588=1,IF(COUNTIFS($C$2:C588,C588,$P$2:P588,1)=1,1,0),0)</f>
        <v>0</v>
      </c>
    </row>
    <row r="589">
      <c r="A589" s="24" t="n">
        <v>45972</v>
      </c>
      <c r="B589" s="25" t="n">
        <v>45962</v>
      </c>
      <c r="C589" t="inlineStr">
        <is>
          <t>SO-26197</t>
        </is>
      </c>
      <c r="D589" t="inlineStr">
        <is>
          <t>Thornable Kitchen</t>
        </is>
      </c>
      <c r="E589" t="inlineStr">
        <is>
          <t>Restaurant</t>
        </is>
      </c>
      <c r="F589" t="inlineStr">
        <is>
          <t>South</t>
        </is>
      </c>
      <c r="G589" t="inlineStr">
        <is>
          <t>Tom W.</t>
        </is>
      </c>
      <c r="H589" t="inlineStr">
        <is>
          <t>Rolled oats 5kg</t>
        </is>
      </c>
      <c r="I589" t="inlineStr">
        <is>
          <t>Dry goods</t>
        </is>
      </c>
      <c r="J589" t="n">
        <v>8</v>
      </c>
      <c r="K589" s="26" t="n">
        <v>14.75</v>
      </c>
      <c r="L589" s="26">
        <f>J589*K589</f>
        <v>118</v>
      </c>
      <c r="M589" s="26" t="n">
        <v>10.4</v>
      </c>
      <c r="N589" s="26">
        <f>J589*M589</f>
        <v>83.2</v>
      </c>
      <c r="O589" s="26">
        <f>L589-N589</f>
        <v>34.8</v>
      </c>
      <c r="P589">
        <f>IF(AND(OR(Dashboard!$C$5="All",F589=Dashboard!$C$5),OR(Dashboard!$G$5="All",I589=Dashboard!$G$5),OR(Dashboard!$K$5="All",G589=Dashboard!$K$5)),1,0)</f>
        <v>1</v>
      </c>
      <c r="Q589">
        <f>IF(P589=1,IF(COUNTIFS($C$2:C589,C589,$P$2:P589,1)=1,1,0),0)</f>
        <v>0</v>
      </c>
    </row>
    <row r="590">
      <c r="A590" s="24" t="n">
        <v>45972</v>
      </c>
      <c r="B590" s="25" t="n">
        <v>45962</v>
      </c>
      <c r="C590" t="inlineStr">
        <is>
          <t>SO-26199</t>
        </is>
      </c>
      <c r="D590" t="inlineStr">
        <is>
          <t>Pindleton Café</t>
        </is>
      </c>
      <c r="E590" t="inlineStr">
        <is>
          <t>Café</t>
        </is>
      </c>
      <c r="F590" t="inlineStr">
        <is>
          <t>East</t>
        </is>
      </c>
      <c r="G590" t="inlineStr">
        <is>
          <t>Priya N.</t>
        </is>
      </c>
      <c r="H590" t="inlineStr">
        <is>
          <t>Chickpeas 2kg</t>
        </is>
      </c>
      <c r="I590" t="inlineStr">
        <is>
          <t>Dry goods</t>
        </is>
      </c>
      <c r="J590" t="n">
        <v>8</v>
      </c>
      <c r="K590" s="26" t="n">
        <v>9.199999999999999</v>
      </c>
      <c r="L590" s="26">
        <f>J590*K590</f>
        <v>73.6</v>
      </c>
      <c r="M590" s="26" t="n">
        <v>6.31</v>
      </c>
      <c r="N590" s="26">
        <f>J590*M590</f>
        <v>50.48</v>
      </c>
      <c r="O590" s="26">
        <f>L590-N590</f>
        <v>23.12</v>
      </c>
      <c r="P590">
        <f>IF(AND(OR(Dashboard!$C$5="All",F590=Dashboard!$C$5),OR(Dashboard!$G$5="All",I590=Dashboard!$G$5),OR(Dashboard!$K$5="All",G590=Dashboard!$K$5)),1,0)</f>
        <v>1</v>
      </c>
      <c r="Q590">
        <f>IF(P590=1,IF(COUNTIFS($C$2:C590,C590,$P$2:P590,1)=1,1,0),0)</f>
        <v>1</v>
      </c>
    </row>
    <row r="591">
      <c r="A591" s="24" t="n">
        <v>45972</v>
      </c>
      <c r="B591" s="25" t="n">
        <v>45962</v>
      </c>
      <c r="C591" t="inlineStr">
        <is>
          <t>SO-26199</t>
        </is>
      </c>
      <c r="D591" t="inlineStr">
        <is>
          <t>Pindleton Café</t>
        </is>
      </c>
      <c r="E591" t="inlineStr">
        <is>
          <t>Café</t>
        </is>
      </c>
      <c r="F591" t="inlineStr">
        <is>
          <t>East</t>
        </is>
      </c>
      <c r="G591" t="inlineStr">
        <is>
          <t>Priya N.</t>
        </is>
      </c>
      <c r="H591" t="inlineStr">
        <is>
          <t>Unsalted butter 5kg</t>
        </is>
      </c>
      <c r="I591" t="inlineStr">
        <is>
          <t>Dairy &amp; eggs</t>
        </is>
      </c>
      <c r="J591" t="n">
        <v>10</v>
      </c>
      <c r="K591" s="26" t="n">
        <v>58</v>
      </c>
      <c r="L591" s="26">
        <f>J591*K591</f>
        <v>580</v>
      </c>
      <c r="M591" s="26" t="n">
        <v>46.64</v>
      </c>
      <c r="N591" s="26">
        <f>J591*M591</f>
        <v>466.4</v>
      </c>
      <c r="O591" s="26">
        <f>L591-N591</f>
        <v>113.6</v>
      </c>
      <c r="P591">
        <f>IF(AND(OR(Dashboard!$C$5="All",F591=Dashboard!$C$5),OR(Dashboard!$G$5="All",I591=Dashboard!$G$5),OR(Dashboard!$K$5="All",G591=Dashboard!$K$5)),1,0)</f>
        <v>1</v>
      </c>
      <c r="Q591">
        <f>IF(P591=1,IF(COUNTIFS($C$2:C591,C591,$P$2:P591,1)=1,1,0),0)</f>
        <v>0</v>
      </c>
    </row>
    <row r="592">
      <c r="A592" s="24" t="n">
        <v>45972</v>
      </c>
      <c r="B592" s="25" t="n">
        <v>45962</v>
      </c>
      <c r="C592" t="inlineStr">
        <is>
          <t>SO-26199</t>
        </is>
      </c>
      <c r="D592" t="inlineStr">
        <is>
          <t>Pindleton Café</t>
        </is>
      </c>
      <c r="E592" t="inlineStr">
        <is>
          <t>Café</t>
        </is>
      </c>
      <c r="F592" t="inlineStr">
        <is>
          <t>East</t>
        </is>
      </c>
      <c r="G592" t="inlineStr">
        <is>
          <t>Priya N.</t>
        </is>
      </c>
      <c r="H592" t="inlineStr">
        <is>
          <t>Loose-leaf tea 500g</t>
        </is>
      </c>
      <c r="I592" t="inlineStr">
        <is>
          <t>Beverages</t>
        </is>
      </c>
      <c r="J592" t="n">
        <v>13</v>
      </c>
      <c r="K592" s="26" t="n">
        <v>18.9</v>
      </c>
      <c r="L592" s="26">
        <f>J592*K592</f>
        <v>245.7</v>
      </c>
      <c r="M592" s="26" t="n">
        <v>11.7</v>
      </c>
      <c r="N592" s="26">
        <f>J592*M592</f>
        <v>152.1</v>
      </c>
      <c r="O592" s="26">
        <f>L592-N592</f>
        <v>93.6</v>
      </c>
      <c r="P592">
        <f>IF(AND(OR(Dashboard!$C$5="All",F592=Dashboard!$C$5),OR(Dashboard!$G$5="All",I592=Dashboard!$G$5),OR(Dashboard!$K$5="All",G592=Dashboard!$K$5)),1,0)</f>
        <v>1</v>
      </c>
      <c r="Q592">
        <f>IF(P592=1,IF(COUNTIFS($C$2:C592,C592,$P$2:P592,1)=1,1,0),0)</f>
        <v>0</v>
      </c>
    </row>
    <row r="593">
      <c r="A593" s="24" t="n">
        <v>45972</v>
      </c>
      <c r="B593" s="25" t="n">
        <v>45962</v>
      </c>
      <c r="C593" t="inlineStr">
        <is>
          <t>SO-26199</t>
        </is>
      </c>
      <c r="D593" t="inlineStr">
        <is>
          <t>Pindleton Café</t>
        </is>
      </c>
      <c r="E593" t="inlineStr">
        <is>
          <t>Café</t>
        </is>
      </c>
      <c r="F593" t="inlineStr">
        <is>
          <t>East</t>
        </is>
      </c>
      <c r="G593" t="inlineStr">
        <is>
          <t>Priya N.</t>
        </is>
      </c>
      <c r="H593" t="inlineStr">
        <is>
          <t>Croissant dough x48</t>
        </is>
      </c>
      <c r="I593" t="inlineStr">
        <is>
          <t>Bakery</t>
        </is>
      </c>
      <c r="J593" t="n">
        <v>5</v>
      </c>
      <c r="K593" s="26" t="n">
        <v>67.2</v>
      </c>
      <c r="L593" s="26">
        <f>J593*K593</f>
        <v>336</v>
      </c>
      <c r="M593" s="26" t="n">
        <v>39.25</v>
      </c>
      <c r="N593" s="26">
        <f>J593*M593</f>
        <v>196.25</v>
      </c>
      <c r="O593" s="26">
        <f>L593-N593</f>
        <v>139.75</v>
      </c>
      <c r="P593">
        <f>IF(AND(OR(Dashboard!$C$5="All",F593=Dashboard!$C$5),OR(Dashboard!$G$5="All",I593=Dashboard!$G$5),OR(Dashboard!$K$5="All",G593=Dashboard!$K$5)),1,0)</f>
        <v>1</v>
      </c>
      <c r="Q593">
        <f>IF(P593=1,IF(COUNTIFS($C$2:C593,C593,$P$2:P593,1)=1,1,0),0)</f>
        <v>0</v>
      </c>
    </row>
    <row r="594">
      <c r="A594" s="24" t="n">
        <v>45973</v>
      </c>
      <c r="B594" s="25" t="n">
        <v>45962</v>
      </c>
      <c r="C594" t="inlineStr">
        <is>
          <t>SO-26225</t>
        </is>
      </c>
      <c r="D594" t="inlineStr">
        <is>
          <t>Grisdale Catering</t>
        </is>
      </c>
      <c r="E594" t="inlineStr">
        <is>
          <t>Caterer</t>
        </is>
      </c>
      <c r="F594" t="inlineStr">
        <is>
          <t>East</t>
        </is>
      </c>
      <c r="G594" t="inlineStr">
        <is>
          <t>Priya N.</t>
        </is>
      </c>
      <c r="H594" t="inlineStr">
        <is>
          <t>Bagels x36</t>
        </is>
      </c>
      <c r="I594" t="inlineStr">
        <is>
          <t>Bakery</t>
        </is>
      </c>
      <c r="J594" t="n">
        <v>7</v>
      </c>
      <c r="K594" s="26" t="n">
        <v>38.5</v>
      </c>
      <c r="L594" s="26">
        <f>J594*K594</f>
        <v>269.5</v>
      </c>
      <c r="M594" s="26" t="n">
        <v>22.68</v>
      </c>
      <c r="N594" s="26">
        <f>J594*M594</f>
        <v>158.76</v>
      </c>
      <c r="O594" s="26">
        <f>L594-N594</f>
        <v>110.74</v>
      </c>
      <c r="P594">
        <f>IF(AND(OR(Dashboard!$C$5="All",F594=Dashboard!$C$5),OR(Dashboard!$G$5="All",I594=Dashboard!$G$5),OR(Dashboard!$K$5="All",G594=Dashboard!$K$5)),1,0)</f>
        <v>1</v>
      </c>
      <c r="Q594">
        <f>IF(P594=1,IF(COUNTIFS($C$2:C594,C594,$P$2:P594,1)=1,1,0),0)</f>
        <v>1</v>
      </c>
    </row>
    <row r="595">
      <c r="A595" s="24" t="n">
        <v>45973</v>
      </c>
      <c r="B595" s="25" t="n">
        <v>45962</v>
      </c>
      <c r="C595" t="inlineStr">
        <is>
          <t>SO-26225</t>
        </is>
      </c>
      <c r="D595" t="inlineStr">
        <is>
          <t>Grisdale Catering</t>
        </is>
      </c>
      <c r="E595" t="inlineStr">
        <is>
          <t>Caterer</t>
        </is>
      </c>
      <c r="F595" t="inlineStr">
        <is>
          <t>East</t>
        </is>
      </c>
      <c r="G595" t="inlineStr">
        <is>
          <t>Priya N.</t>
        </is>
      </c>
      <c r="H595" t="inlineStr">
        <is>
          <t>Cheddar block 2kg</t>
        </is>
      </c>
      <c r="I595" t="inlineStr">
        <is>
          <t>Dairy &amp; eggs</t>
        </is>
      </c>
      <c r="J595" t="n">
        <v>4</v>
      </c>
      <c r="K595" s="26" t="n">
        <v>31.5</v>
      </c>
      <c r="L595" s="26">
        <f>J595*K595</f>
        <v>126</v>
      </c>
      <c r="M595" s="26" t="n">
        <v>25.04</v>
      </c>
      <c r="N595" s="26">
        <f>J595*M595</f>
        <v>100.16</v>
      </c>
      <c r="O595" s="26">
        <f>L595-N595</f>
        <v>25.84</v>
      </c>
      <c r="P595">
        <f>IF(AND(OR(Dashboard!$C$5="All",F595=Dashboard!$C$5),OR(Dashboard!$G$5="All",I595=Dashboard!$G$5),OR(Dashboard!$K$5="All",G595=Dashboard!$K$5)),1,0)</f>
        <v>1</v>
      </c>
      <c r="Q595">
        <f>IF(P595=1,IF(COUNTIFS($C$2:C595,C595,$P$2:P595,1)=1,1,0),0)</f>
        <v>0</v>
      </c>
    </row>
    <row r="596">
      <c r="A596" s="24" t="n">
        <v>45973</v>
      </c>
      <c r="B596" s="25" t="n">
        <v>45962</v>
      </c>
      <c r="C596" t="inlineStr">
        <is>
          <t>SO-26225</t>
        </is>
      </c>
      <c r="D596" t="inlineStr">
        <is>
          <t>Grisdale Catering</t>
        </is>
      </c>
      <c r="E596" t="inlineStr">
        <is>
          <t>Caterer</t>
        </is>
      </c>
      <c r="F596" t="inlineStr">
        <is>
          <t>East</t>
        </is>
      </c>
      <c r="G596" t="inlineStr">
        <is>
          <t>Priya N.</t>
        </is>
      </c>
      <c r="H596" t="inlineStr">
        <is>
          <t>Sparkling water 24pk</t>
        </is>
      </c>
      <c r="I596" t="inlineStr">
        <is>
          <t>Beverages</t>
        </is>
      </c>
      <c r="J596" t="n">
        <v>13</v>
      </c>
      <c r="K596" s="26" t="n">
        <v>21.6</v>
      </c>
      <c r="L596" s="26">
        <f>J596*K596</f>
        <v>280.8</v>
      </c>
      <c r="M596" s="26" t="n">
        <v>13.08</v>
      </c>
      <c r="N596" s="26">
        <f>J596*M596</f>
        <v>170.04</v>
      </c>
      <c r="O596" s="26">
        <f>L596-N596</f>
        <v>110.76</v>
      </c>
      <c r="P596">
        <f>IF(AND(OR(Dashboard!$C$5="All",F596=Dashboard!$C$5),OR(Dashboard!$G$5="All",I596=Dashboard!$G$5),OR(Dashboard!$K$5="All",G596=Dashboard!$K$5)),1,0)</f>
        <v>1</v>
      </c>
      <c r="Q596">
        <f>IF(P596=1,IF(COUNTIFS($C$2:C596,C596,$P$2:P596,1)=1,1,0),0)</f>
        <v>0</v>
      </c>
    </row>
    <row r="597">
      <c r="A597" s="24" t="n">
        <v>45973</v>
      </c>
      <c r="B597" s="25" t="n">
        <v>45962</v>
      </c>
      <c r="C597" t="inlineStr">
        <is>
          <t>SO-26225</t>
        </is>
      </c>
      <c r="D597" t="inlineStr">
        <is>
          <t>Grisdale Catering</t>
        </is>
      </c>
      <c r="E597" t="inlineStr">
        <is>
          <t>Caterer</t>
        </is>
      </c>
      <c r="F597" t="inlineStr">
        <is>
          <t>East</t>
        </is>
      </c>
      <c r="G597" t="inlineStr">
        <is>
          <t>Priya N.</t>
        </is>
      </c>
      <c r="H597" t="inlineStr">
        <is>
          <t>Chips 2.5kg x4</t>
        </is>
      </c>
      <c r="I597" t="inlineStr">
        <is>
          <t>Frozen</t>
        </is>
      </c>
      <c r="J597" t="n">
        <v>2</v>
      </c>
      <c r="K597" s="26" t="n">
        <v>29.6</v>
      </c>
      <c r="L597" s="26">
        <f>J597*K597</f>
        <v>59.2</v>
      </c>
      <c r="M597" s="26" t="n">
        <v>23.54</v>
      </c>
      <c r="N597" s="26">
        <f>J597*M597</f>
        <v>47.08</v>
      </c>
      <c r="O597" s="26">
        <f>L597-N597</f>
        <v>12.12</v>
      </c>
      <c r="P597">
        <f>IF(AND(OR(Dashboard!$C$5="All",F597=Dashboard!$C$5),OR(Dashboard!$G$5="All",I597=Dashboard!$G$5),OR(Dashboard!$K$5="All",G597=Dashboard!$K$5)),1,0)</f>
        <v>1</v>
      </c>
      <c r="Q597">
        <f>IF(P597=1,IF(COUNTIFS($C$2:C597,C597,$P$2:P597,1)=1,1,0),0)</f>
        <v>0</v>
      </c>
    </row>
    <row r="598">
      <c r="A598" s="24" t="n">
        <v>45973</v>
      </c>
      <c r="B598" s="25" t="n">
        <v>45962</v>
      </c>
      <c r="C598" t="inlineStr">
        <is>
          <t>SO-26228</t>
        </is>
      </c>
      <c r="D598" t="inlineStr">
        <is>
          <t>Oskaby Coffee House</t>
        </is>
      </c>
      <c r="E598" t="inlineStr">
        <is>
          <t>Café</t>
        </is>
      </c>
      <c r="F598" t="inlineStr">
        <is>
          <t>South</t>
        </is>
      </c>
      <c r="G598" t="inlineStr">
        <is>
          <t>Tom W.</t>
        </is>
      </c>
      <c r="H598" t="inlineStr">
        <is>
          <t>Full cream milk 2L x6</t>
        </is>
      </c>
      <c r="I598" t="inlineStr">
        <is>
          <t>Dairy &amp; eggs</t>
        </is>
      </c>
      <c r="J598" t="n">
        <v>7</v>
      </c>
      <c r="K598" s="26" t="n">
        <v>15.6</v>
      </c>
      <c r="L598" s="26">
        <f>J598*K598</f>
        <v>109.2</v>
      </c>
      <c r="M598" s="26" t="n">
        <v>12.37</v>
      </c>
      <c r="N598" s="26">
        <f>J598*M598</f>
        <v>86.59</v>
      </c>
      <c r="O598" s="26">
        <f>L598-N598</f>
        <v>22.61</v>
      </c>
      <c r="P598">
        <f>IF(AND(OR(Dashboard!$C$5="All",F598=Dashboard!$C$5),OR(Dashboard!$G$5="All",I598=Dashboard!$G$5),OR(Dashboard!$K$5="All",G598=Dashboard!$K$5)),1,0)</f>
        <v>1</v>
      </c>
      <c r="Q598">
        <f>IF(P598=1,IF(COUNTIFS($C$2:C598,C598,$P$2:P598,1)=1,1,0),0)</f>
        <v>1</v>
      </c>
    </row>
    <row r="599">
      <c r="A599" s="24" t="n">
        <v>45973</v>
      </c>
      <c r="B599" s="25" t="n">
        <v>45962</v>
      </c>
      <c r="C599" t="inlineStr">
        <is>
          <t>SO-26228</t>
        </is>
      </c>
      <c r="D599" t="inlineStr">
        <is>
          <t>Oskaby Coffee House</t>
        </is>
      </c>
      <c r="E599" t="inlineStr">
        <is>
          <t>Café</t>
        </is>
      </c>
      <c r="F599" t="inlineStr">
        <is>
          <t>South</t>
        </is>
      </c>
      <c r="G599" t="inlineStr">
        <is>
          <t>Tom W.</t>
        </is>
      </c>
      <c r="H599" t="inlineStr">
        <is>
          <t>Bagels x36</t>
        </is>
      </c>
      <c r="I599" t="inlineStr">
        <is>
          <t>Bakery</t>
        </is>
      </c>
      <c r="J599" t="n">
        <v>10</v>
      </c>
      <c r="K599" s="26" t="n">
        <v>38.5</v>
      </c>
      <c r="L599" s="26">
        <f>J599*K599</f>
        <v>385</v>
      </c>
      <c r="M599" s="26" t="n">
        <v>22.9</v>
      </c>
      <c r="N599" s="26">
        <f>J599*M599</f>
        <v>229</v>
      </c>
      <c r="O599" s="26">
        <f>L599-N599</f>
        <v>156</v>
      </c>
      <c r="P599">
        <f>IF(AND(OR(Dashboard!$C$5="All",F599=Dashboard!$C$5),OR(Dashboard!$G$5="All",I599=Dashboard!$G$5),OR(Dashboard!$K$5="All",G599=Dashboard!$K$5)),1,0)</f>
        <v>1</v>
      </c>
      <c r="Q599">
        <f>IF(P599=1,IF(COUNTIFS($C$2:C599,C599,$P$2:P599,1)=1,1,0),0)</f>
        <v>0</v>
      </c>
    </row>
    <row r="600">
      <c r="A600" s="24" t="n">
        <v>45974</v>
      </c>
      <c r="B600" s="25" t="n">
        <v>45962</v>
      </c>
      <c r="C600" t="inlineStr">
        <is>
          <t>SO-26211</t>
        </is>
      </c>
      <c r="D600" t="inlineStr">
        <is>
          <t>Umberlee Café</t>
        </is>
      </c>
      <c r="E600" t="inlineStr">
        <is>
          <t>Café</t>
        </is>
      </c>
      <c r="F600" t="inlineStr">
        <is>
          <t>East</t>
        </is>
      </c>
      <c r="G600" t="inlineStr">
        <is>
          <t>Priya N.</t>
        </is>
      </c>
      <c r="H600" t="inlineStr">
        <is>
          <t>Coffee beans 1kg</t>
        </is>
      </c>
      <c r="I600" t="inlineStr">
        <is>
          <t>Beverages</t>
        </is>
      </c>
      <c r="J600" t="n">
        <v>5</v>
      </c>
      <c r="K600" s="26" t="n">
        <v>31.5</v>
      </c>
      <c r="L600" s="26">
        <f>J600*K600</f>
        <v>157.5</v>
      </c>
      <c r="M600" s="26" t="n">
        <v>19.44</v>
      </c>
      <c r="N600" s="26">
        <f>J600*M600</f>
        <v>97.2</v>
      </c>
      <c r="O600" s="26">
        <f>L600-N600</f>
        <v>60.3</v>
      </c>
      <c r="P600">
        <f>IF(AND(OR(Dashboard!$C$5="All",F600=Dashboard!$C$5),OR(Dashboard!$G$5="All",I600=Dashboard!$G$5),OR(Dashboard!$K$5="All",G600=Dashboard!$K$5)),1,0)</f>
        <v>1</v>
      </c>
      <c r="Q600">
        <f>IF(P600=1,IF(COUNTIFS($C$2:C600,C600,$P$2:P600,1)=1,1,0),0)</f>
        <v>1</v>
      </c>
    </row>
    <row r="601">
      <c r="A601" s="24" t="n">
        <v>45974</v>
      </c>
      <c r="B601" s="25" t="n">
        <v>45962</v>
      </c>
      <c r="C601" t="inlineStr">
        <is>
          <t>SO-26211</t>
        </is>
      </c>
      <c r="D601" t="inlineStr">
        <is>
          <t>Umberlee Café</t>
        </is>
      </c>
      <c r="E601" t="inlineStr">
        <is>
          <t>Café</t>
        </is>
      </c>
      <c r="F601" t="inlineStr">
        <is>
          <t>East</t>
        </is>
      </c>
      <c r="G601" t="inlineStr">
        <is>
          <t>Priya N.</t>
        </is>
      </c>
      <c r="H601" t="inlineStr">
        <is>
          <t>Gelato 5L</t>
        </is>
      </c>
      <c r="I601" t="inlineStr">
        <is>
          <t>Frozen</t>
        </is>
      </c>
      <c r="J601" t="n">
        <v>13</v>
      </c>
      <c r="K601" s="26" t="n">
        <v>46.5</v>
      </c>
      <c r="L601" s="26">
        <f>J601*K601</f>
        <v>604.5</v>
      </c>
      <c r="M601" s="26" t="n">
        <v>36.95</v>
      </c>
      <c r="N601" s="26">
        <f>J601*M601</f>
        <v>480.35</v>
      </c>
      <c r="O601" s="26">
        <f>L601-N601</f>
        <v>124.15</v>
      </c>
      <c r="P601">
        <f>IF(AND(OR(Dashboard!$C$5="All",F601=Dashboard!$C$5),OR(Dashboard!$G$5="All",I601=Dashboard!$G$5),OR(Dashboard!$K$5="All",G601=Dashboard!$K$5)),1,0)</f>
        <v>1</v>
      </c>
      <c r="Q601">
        <f>IF(P601=1,IF(COUNTIFS($C$2:C601,C601,$P$2:P601,1)=1,1,0),0)</f>
        <v>0</v>
      </c>
    </row>
    <row r="602">
      <c r="A602" s="24" t="n">
        <v>45974</v>
      </c>
      <c r="B602" s="25" t="n">
        <v>45962</v>
      </c>
      <c r="C602" t="inlineStr">
        <is>
          <t>SO-26211</t>
        </is>
      </c>
      <c r="D602" t="inlineStr">
        <is>
          <t>Umberlee Café</t>
        </is>
      </c>
      <c r="E602" t="inlineStr">
        <is>
          <t>Café</t>
        </is>
      </c>
      <c r="F602" t="inlineStr">
        <is>
          <t>East</t>
        </is>
      </c>
      <c r="G602" t="inlineStr">
        <is>
          <t>Priya N.</t>
        </is>
      </c>
      <c r="H602" t="inlineStr">
        <is>
          <t>Arborio rice 5kg</t>
        </is>
      </c>
      <c r="I602" t="inlineStr">
        <is>
          <t>Dry goods</t>
        </is>
      </c>
      <c r="J602" t="n">
        <v>11</v>
      </c>
      <c r="K602" s="26" t="n">
        <v>21.3</v>
      </c>
      <c r="L602" s="26">
        <f>J602*K602</f>
        <v>234.3</v>
      </c>
      <c r="M602" s="26" t="n">
        <v>15.32</v>
      </c>
      <c r="N602" s="26">
        <f>J602*M602</f>
        <v>168.52</v>
      </c>
      <c r="O602" s="26">
        <f>L602-N602</f>
        <v>65.78</v>
      </c>
      <c r="P602">
        <f>IF(AND(OR(Dashboard!$C$5="All",F602=Dashboard!$C$5),OR(Dashboard!$G$5="All",I602=Dashboard!$G$5),OR(Dashboard!$K$5="All",G602=Dashboard!$K$5)),1,0)</f>
        <v>1</v>
      </c>
      <c r="Q602">
        <f>IF(P602=1,IF(COUNTIFS($C$2:C602,C602,$P$2:P602,1)=1,1,0),0)</f>
        <v>0</v>
      </c>
    </row>
    <row r="603">
      <c r="A603" s="24" t="n">
        <v>45975</v>
      </c>
      <c r="B603" s="25" t="n">
        <v>45962</v>
      </c>
      <c r="C603" t="inlineStr">
        <is>
          <t>SO-26194</t>
        </is>
      </c>
      <c r="D603" t="inlineStr">
        <is>
          <t>Oskaby Coffee House</t>
        </is>
      </c>
      <c r="E603" t="inlineStr">
        <is>
          <t>Café</t>
        </is>
      </c>
      <c r="F603" t="inlineStr">
        <is>
          <t>South</t>
        </is>
      </c>
      <c r="G603" t="inlineStr">
        <is>
          <t>Tom W.</t>
        </is>
      </c>
      <c r="H603" t="inlineStr">
        <is>
          <t>Sparkling water 24pk</t>
        </is>
      </c>
      <c r="I603" t="inlineStr">
        <is>
          <t>Beverages</t>
        </is>
      </c>
      <c r="J603" t="n">
        <v>3</v>
      </c>
      <c r="K603" s="26" t="n">
        <v>21.6</v>
      </c>
      <c r="L603" s="26">
        <f>J603*K603</f>
        <v>64.8</v>
      </c>
      <c r="M603" s="26" t="n">
        <v>13.13</v>
      </c>
      <c r="N603" s="26">
        <f>J603*M603</f>
        <v>39.39</v>
      </c>
      <c r="O603" s="26">
        <f>L603-N603</f>
        <v>25.41</v>
      </c>
      <c r="P603">
        <f>IF(AND(OR(Dashboard!$C$5="All",F603=Dashboard!$C$5),OR(Dashboard!$G$5="All",I603=Dashboard!$G$5),OR(Dashboard!$K$5="All",G603=Dashboard!$K$5)),1,0)</f>
        <v>1</v>
      </c>
      <c r="Q603">
        <f>IF(P603=1,IF(COUNTIFS($C$2:C603,C603,$P$2:P603,1)=1,1,0),0)</f>
        <v>1</v>
      </c>
    </row>
    <row r="604">
      <c r="A604" s="24" t="n">
        <v>45975</v>
      </c>
      <c r="B604" s="25" t="n">
        <v>45962</v>
      </c>
      <c r="C604" t="inlineStr">
        <is>
          <t>SO-26194</t>
        </is>
      </c>
      <c r="D604" t="inlineStr">
        <is>
          <t>Oskaby Coffee House</t>
        </is>
      </c>
      <c r="E604" t="inlineStr">
        <is>
          <t>Café</t>
        </is>
      </c>
      <c r="F604" t="inlineStr">
        <is>
          <t>South</t>
        </is>
      </c>
      <c r="G604" t="inlineStr">
        <is>
          <t>Tom W.</t>
        </is>
      </c>
      <c r="H604" t="inlineStr">
        <is>
          <t>Frozen berries 2kg</t>
        </is>
      </c>
      <c r="I604" t="inlineStr">
        <is>
          <t>Frozen</t>
        </is>
      </c>
      <c r="J604" t="n">
        <v>14</v>
      </c>
      <c r="K604" s="26" t="n">
        <v>19.8</v>
      </c>
      <c r="L604" s="26">
        <f>J604*K604</f>
        <v>277.2</v>
      </c>
      <c r="M604" s="26" t="n">
        <v>15.42</v>
      </c>
      <c r="N604" s="26">
        <f>J604*M604</f>
        <v>215.88</v>
      </c>
      <c r="O604" s="26">
        <f>L604-N604</f>
        <v>61.32</v>
      </c>
      <c r="P604">
        <f>IF(AND(OR(Dashboard!$C$5="All",F604=Dashboard!$C$5),OR(Dashboard!$G$5="All",I604=Dashboard!$G$5),OR(Dashboard!$K$5="All",G604=Dashboard!$K$5)),1,0)</f>
        <v>1</v>
      </c>
      <c r="Q604">
        <f>IF(P604=1,IF(COUNTIFS($C$2:C604,C604,$P$2:P604,1)=1,1,0),0)</f>
        <v>0</v>
      </c>
    </row>
    <row r="605">
      <c r="A605" s="24" t="n">
        <v>45975</v>
      </c>
      <c r="B605" s="25" t="n">
        <v>45962</v>
      </c>
      <c r="C605" t="inlineStr">
        <is>
          <t>SO-26200</t>
        </is>
      </c>
      <c r="D605" t="inlineStr">
        <is>
          <t>Grisdale Catering</t>
        </is>
      </c>
      <c r="E605" t="inlineStr">
        <is>
          <t>Caterer</t>
        </is>
      </c>
      <c r="F605" t="inlineStr">
        <is>
          <t>East</t>
        </is>
      </c>
      <c r="G605" t="inlineStr">
        <is>
          <t>Priya N.</t>
        </is>
      </c>
      <c r="H605" t="inlineStr">
        <is>
          <t>Sourdough loaf x10</t>
        </is>
      </c>
      <c r="I605" t="inlineStr">
        <is>
          <t>Bakery</t>
        </is>
      </c>
      <c r="J605" t="n">
        <v>2</v>
      </c>
      <c r="K605" s="26" t="n">
        <v>52</v>
      </c>
      <c r="L605" s="26">
        <f>J605*K605</f>
        <v>104</v>
      </c>
      <c r="M605" s="26" t="n">
        <v>29.28</v>
      </c>
      <c r="N605" s="26">
        <f>J605*M605</f>
        <v>58.56</v>
      </c>
      <c r="O605" s="26">
        <f>L605-N605</f>
        <v>45.44</v>
      </c>
      <c r="P605">
        <f>IF(AND(OR(Dashboard!$C$5="All",F605=Dashboard!$C$5),OR(Dashboard!$G$5="All",I605=Dashboard!$G$5),OR(Dashboard!$K$5="All",G605=Dashboard!$K$5)),1,0)</f>
        <v>1</v>
      </c>
      <c r="Q605">
        <f>IF(P605=1,IF(COUNTIFS($C$2:C605,C605,$P$2:P605,1)=1,1,0),0)</f>
        <v>1</v>
      </c>
    </row>
    <row r="606">
      <c r="A606" s="24" t="n">
        <v>45975</v>
      </c>
      <c r="B606" s="25" t="n">
        <v>45962</v>
      </c>
      <c r="C606" t="inlineStr">
        <is>
          <t>SO-26200</t>
        </is>
      </c>
      <c r="D606" t="inlineStr">
        <is>
          <t>Grisdale Catering</t>
        </is>
      </c>
      <c r="E606" t="inlineStr">
        <is>
          <t>Caterer</t>
        </is>
      </c>
      <c r="F606" t="inlineStr">
        <is>
          <t>East</t>
        </is>
      </c>
      <c r="G606" t="inlineStr">
        <is>
          <t>Priya N.</t>
        </is>
      </c>
      <c r="H606" t="inlineStr">
        <is>
          <t>Coffee beans 1kg</t>
        </is>
      </c>
      <c r="I606" t="inlineStr">
        <is>
          <t>Beverages</t>
        </is>
      </c>
      <c r="J606" t="n">
        <v>11</v>
      </c>
      <c r="K606" s="26" t="n">
        <v>31.5</v>
      </c>
      <c r="L606" s="26">
        <f>J606*K606</f>
        <v>346.5</v>
      </c>
      <c r="M606" s="26" t="n">
        <v>20.16</v>
      </c>
      <c r="N606" s="26">
        <f>J606*M606</f>
        <v>221.76</v>
      </c>
      <c r="O606" s="26">
        <f>L606-N606</f>
        <v>124.74</v>
      </c>
      <c r="P606">
        <f>IF(AND(OR(Dashboard!$C$5="All",F606=Dashboard!$C$5),OR(Dashboard!$G$5="All",I606=Dashboard!$G$5),OR(Dashboard!$K$5="All",G606=Dashboard!$K$5)),1,0)</f>
        <v>1</v>
      </c>
      <c r="Q606">
        <f>IF(P606=1,IF(COUNTIFS($C$2:C606,C606,$P$2:P606,1)=1,1,0),0)</f>
        <v>0</v>
      </c>
    </row>
    <row r="607">
      <c r="A607" s="24" t="n">
        <v>45975</v>
      </c>
      <c r="B607" s="25" t="n">
        <v>45962</v>
      </c>
      <c r="C607" t="inlineStr">
        <is>
          <t>SO-26200</t>
        </is>
      </c>
      <c r="D607" t="inlineStr">
        <is>
          <t>Grisdale Catering</t>
        </is>
      </c>
      <c r="E607" t="inlineStr">
        <is>
          <t>Caterer</t>
        </is>
      </c>
      <c r="F607" t="inlineStr">
        <is>
          <t>East</t>
        </is>
      </c>
      <c r="G607" t="inlineStr">
        <is>
          <t>Priya N.</t>
        </is>
      </c>
      <c r="H607" t="inlineStr">
        <is>
          <t>Plain flour 12.5kg</t>
        </is>
      </c>
      <c r="I607" t="inlineStr">
        <is>
          <t>Dry goods</t>
        </is>
      </c>
      <c r="J607" t="n">
        <v>5</v>
      </c>
      <c r="K607" s="26" t="n">
        <v>24.6</v>
      </c>
      <c r="L607" s="26">
        <f>J607*K607</f>
        <v>123</v>
      </c>
      <c r="M607" s="26" t="n">
        <v>16.69</v>
      </c>
      <c r="N607" s="26">
        <f>J607*M607</f>
        <v>83.45</v>
      </c>
      <c r="O607" s="26">
        <f>L607-N607</f>
        <v>39.55</v>
      </c>
      <c r="P607">
        <f>IF(AND(OR(Dashboard!$C$5="All",F607=Dashboard!$C$5),OR(Dashboard!$G$5="All",I607=Dashboard!$G$5),OR(Dashboard!$K$5="All",G607=Dashboard!$K$5)),1,0)</f>
        <v>1</v>
      </c>
      <c r="Q607">
        <f>IF(P607=1,IF(COUNTIFS($C$2:C607,C607,$P$2:P607,1)=1,1,0),0)</f>
        <v>0</v>
      </c>
    </row>
    <row r="608">
      <c r="A608" s="24" t="n">
        <v>45975</v>
      </c>
      <c r="B608" s="25" t="n">
        <v>45962</v>
      </c>
      <c r="C608" t="inlineStr">
        <is>
          <t>SO-26204</t>
        </is>
      </c>
      <c r="D608" t="inlineStr">
        <is>
          <t>Fennick Espresso Bar</t>
        </is>
      </c>
      <c r="E608" t="inlineStr">
        <is>
          <t>Café</t>
        </is>
      </c>
      <c r="F608" t="inlineStr">
        <is>
          <t>East</t>
        </is>
      </c>
      <c r="G608" t="inlineStr">
        <is>
          <t>Priya N.</t>
        </is>
      </c>
      <c r="H608" t="inlineStr">
        <is>
          <t>Gelato 5L</t>
        </is>
      </c>
      <c r="I608" t="inlineStr">
        <is>
          <t>Frozen</t>
        </is>
      </c>
      <c r="J608" t="n">
        <v>7</v>
      </c>
      <c r="K608" s="26" t="n">
        <v>46.5</v>
      </c>
      <c r="L608" s="26">
        <f>J608*K608</f>
        <v>325.5</v>
      </c>
      <c r="M608" s="26" t="n">
        <v>36.29</v>
      </c>
      <c r="N608" s="26">
        <f>J608*M608</f>
        <v>254.03</v>
      </c>
      <c r="O608" s="26">
        <f>L608-N608</f>
        <v>71.47</v>
      </c>
      <c r="P608">
        <f>IF(AND(OR(Dashboard!$C$5="All",F608=Dashboard!$C$5),OR(Dashboard!$G$5="All",I608=Dashboard!$G$5),OR(Dashboard!$K$5="All",G608=Dashboard!$K$5)),1,0)</f>
        <v>1</v>
      </c>
      <c r="Q608">
        <f>IF(P608=1,IF(COUNTIFS($C$2:C608,C608,$P$2:P608,1)=1,1,0),0)</f>
        <v>1</v>
      </c>
    </row>
    <row r="609">
      <c r="A609" s="24" t="n">
        <v>45975</v>
      </c>
      <c r="B609" s="25" t="n">
        <v>45962</v>
      </c>
      <c r="C609" t="inlineStr">
        <is>
          <t>SO-26204</t>
        </is>
      </c>
      <c r="D609" t="inlineStr">
        <is>
          <t>Fennick Espresso Bar</t>
        </is>
      </c>
      <c r="E609" t="inlineStr">
        <is>
          <t>Café</t>
        </is>
      </c>
      <c r="F609" t="inlineStr">
        <is>
          <t>East</t>
        </is>
      </c>
      <c r="G609" t="inlineStr">
        <is>
          <t>Priya N.</t>
        </is>
      </c>
      <c r="H609" t="inlineStr">
        <is>
          <t>Chai concentrate 1L x6</t>
        </is>
      </c>
      <c r="I609" t="inlineStr">
        <is>
          <t>Beverages</t>
        </is>
      </c>
      <c r="J609" t="n">
        <v>6</v>
      </c>
      <c r="K609" s="26" t="n">
        <v>42</v>
      </c>
      <c r="L609" s="26">
        <f>J609*K609</f>
        <v>252</v>
      </c>
      <c r="M609" s="26" t="n">
        <v>26</v>
      </c>
      <c r="N609" s="26">
        <f>J609*M609</f>
        <v>156</v>
      </c>
      <c r="O609" s="26">
        <f>L609-N609</f>
        <v>96</v>
      </c>
      <c r="P609">
        <f>IF(AND(OR(Dashboard!$C$5="All",F609=Dashboard!$C$5),OR(Dashboard!$G$5="All",I609=Dashboard!$G$5),OR(Dashboard!$K$5="All",G609=Dashboard!$K$5)),1,0)</f>
        <v>1</v>
      </c>
      <c r="Q609">
        <f>IF(P609=1,IF(COUNTIFS($C$2:C609,C609,$P$2:P609,1)=1,1,0),0)</f>
        <v>0</v>
      </c>
    </row>
    <row r="610">
      <c r="A610" s="24" t="n">
        <v>45976</v>
      </c>
      <c r="B610" s="25" t="n">
        <v>45962</v>
      </c>
      <c r="C610" t="inlineStr">
        <is>
          <t>SO-26186</t>
        </is>
      </c>
      <c r="D610" t="inlineStr">
        <is>
          <t>Istowe Coffee House</t>
        </is>
      </c>
      <c r="E610" t="inlineStr">
        <is>
          <t>Café</t>
        </is>
      </c>
      <c r="F610" t="inlineStr">
        <is>
          <t>North</t>
        </is>
      </c>
      <c r="G610" t="inlineStr">
        <is>
          <t>Priya N.</t>
        </is>
      </c>
      <c r="H610" t="inlineStr">
        <is>
          <t>Croissant dough x48</t>
        </is>
      </c>
      <c r="I610" t="inlineStr">
        <is>
          <t>Bakery</t>
        </is>
      </c>
      <c r="J610" t="n">
        <v>5</v>
      </c>
      <c r="K610" s="26" t="n">
        <v>67.2</v>
      </c>
      <c r="L610" s="26">
        <f>J610*K610</f>
        <v>336</v>
      </c>
      <c r="M610" s="26" t="n">
        <v>39.95</v>
      </c>
      <c r="N610" s="26">
        <f>J610*M610</f>
        <v>199.75</v>
      </c>
      <c r="O610" s="26">
        <f>L610-N610</f>
        <v>136.25</v>
      </c>
      <c r="P610">
        <f>IF(AND(OR(Dashboard!$C$5="All",F610=Dashboard!$C$5),OR(Dashboard!$G$5="All",I610=Dashboard!$G$5),OR(Dashboard!$K$5="All",G610=Dashboard!$K$5)),1,0)</f>
        <v>1</v>
      </c>
      <c r="Q610">
        <f>IF(P610=1,IF(COUNTIFS($C$2:C610,C610,$P$2:P610,1)=1,1,0),0)</f>
        <v>1</v>
      </c>
    </row>
    <row r="611">
      <c r="A611" s="24" t="n">
        <v>45976</v>
      </c>
      <c r="B611" s="25" t="n">
        <v>45962</v>
      </c>
      <c r="C611" t="inlineStr">
        <is>
          <t>SO-26186</t>
        </is>
      </c>
      <c r="D611" t="inlineStr">
        <is>
          <t>Istowe Coffee House</t>
        </is>
      </c>
      <c r="E611" t="inlineStr">
        <is>
          <t>Café</t>
        </is>
      </c>
      <c r="F611" t="inlineStr">
        <is>
          <t>North</t>
        </is>
      </c>
      <c r="G611" t="inlineStr">
        <is>
          <t>Priya N.</t>
        </is>
      </c>
      <c r="H611" t="inlineStr">
        <is>
          <t>Frozen berries 2kg</t>
        </is>
      </c>
      <c r="I611" t="inlineStr">
        <is>
          <t>Frozen</t>
        </is>
      </c>
      <c r="J611" t="n">
        <v>6</v>
      </c>
      <c r="K611" s="26" t="n">
        <v>19.8</v>
      </c>
      <c r="L611" s="26">
        <f>J611*K611</f>
        <v>118.8</v>
      </c>
      <c r="M611" s="26" t="n">
        <v>14.86</v>
      </c>
      <c r="N611" s="26">
        <f>J611*M611</f>
        <v>89.16</v>
      </c>
      <c r="O611" s="26">
        <f>L611-N611</f>
        <v>29.64</v>
      </c>
      <c r="P611">
        <f>IF(AND(OR(Dashboard!$C$5="All",F611=Dashboard!$C$5),OR(Dashboard!$G$5="All",I611=Dashboard!$G$5),OR(Dashboard!$K$5="All",G611=Dashboard!$K$5)),1,0)</f>
        <v>1</v>
      </c>
      <c r="Q611">
        <f>IF(P611=1,IF(COUNTIFS($C$2:C611,C611,$P$2:P611,1)=1,1,0),0)</f>
        <v>0</v>
      </c>
    </row>
    <row r="612">
      <c r="A612" s="24" t="n">
        <v>45976</v>
      </c>
      <c r="B612" s="25" t="n">
        <v>45962</v>
      </c>
      <c r="C612" t="inlineStr">
        <is>
          <t>SO-26186</t>
        </is>
      </c>
      <c r="D612" t="inlineStr">
        <is>
          <t>Istowe Coffee House</t>
        </is>
      </c>
      <c r="E612" t="inlineStr">
        <is>
          <t>Café</t>
        </is>
      </c>
      <c r="F612" t="inlineStr">
        <is>
          <t>North</t>
        </is>
      </c>
      <c r="G612" t="inlineStr">
        <is>
          <t>Priya N.</t>
        </is>
      </c>
      <c r="H612" t="inlineStr">
        <is>
          <t>Barista milk 1L x12</t>
        </is>
      </c>
      <c r="I612" t="inlineStr">
        <is>
          <t>Dairy &amp; eggs</t>
        </is>
      </c>
      <c r="J612" t="n">
        <v>9</v>
      </c>
      <c r="K612" s="26" t="n">
        <v>26.4</v>
      </c>
      <c r="L612" s="26">
        <f>J612*K612</f>
        <v>237.6</v>
      </c>
      <c r="M612" s="26" t="n">
        <v>22.1</v>
      </c>
      <c r="N612" s="26">
        <f>J612*M612</f>
        <v>198.9</v>
      </c>
      <c r="O612" s="26">
        <f>L612-N612</f>
        <v>38.7</v>
      </c>
      <c r="P612">
        <f>IF(AND(OR(Dashboard!$C$5="All",F612=Dashboard!$C$5),OR(Dashboard!$G$5="All",I612=Dashboard!$G$5),OR(Dashboard!$K$5="All",G612=Dashboard!$K$5)),1,0)</f>
        <v>1</v>
      </c>
      <c r="Q612">
        <f>IF(P612=1,IF(COUNTIFS($C$2:C612,C612,$P$2:P612,1)=1,1,0),0)</f>
        <v>0</v>
      </c>
    </row>
    <row r="613">
      <c r="A613" s="24" t="n">
        <v>45976</v>
      </c>
      <c r="B613" s="25" t="n">
        <v>45962</v>
      </c>
      <c r="C613" t="inlineStr">
        <is>
          <t>SO-26191</t>
        </is>
      </c>
      <c r="D613" t="inlineStr">
        <is>
          <t>Elsbrook Coffee House</t>
        </is>
      </c>
      <c r="E613" t="inlineStr">
        <is>
          <t>Café</t>
        </is>
      </c>
      <c r="F613" t="inlineStr">
        <is>
          <t>South</t>
        </is>
      </c>
      <c r="G613" t="inlineStr">
        <is>
          <t>Tom W.</t>
        </is>
      </c>
      <c r="H613" t="inlineStr">
        <is>
          <t>Sourdough loaf x10</t>
        </is>
      </c>
      <c r="I613" t="inlineStr">
        <is>
          <t>Bakery</t>
        </is>
      </c>
      <c r="J613" t="n">
        <v>9</v>
      </c>
      <c r="K613" s="26" t="n">
        <v>52</v>
      </c>
      <c r="L613" s="26">
        <f>J613*K613</f>
        <v>468</v>
      </c>
      <c r="M613" s="26" t="n">
        <v>29.36</v>
      </c>
      <c r="N613" s="26">
        <f>J613*M613</f>
        <v>264.24</v>
      </c>
      <c r="O613" s="26">
        <f>L613-N613</f>
        <v>203.76</v>
      </c>
      <c r="P613">
        <f>IF(AND(OR(Dashboard!$C$5="All",F613=Dashboard!$C$5),OR(Dashboard!$G$5="All",I613=Dashboard!$G$5),OR(Dashboard!$K$5="All",G613=Dashboard!$K$5)),1,0)</f>
        <v>1</v>
      </c>
      <c r="Q613">
        <f>IF(P613=1,IF(COUNTIFS($C$2:C613,C613,$P$2:P613,1)=1,1,0),0)</f>
        <v>1</v>
      </c>
    </row>
    <row r="614">
      <c r="A614" s="24" t="n">
        <v>45976</v>
      </c>
      <c r="B614" s="25" t="n">
        <v>45962</v>
      </c>
      <c r="C614" t="inlineStr">
        <is>
          <t>SO-26191</t>
        </is>
      </c>
      <c r="D614" t="inlineStr">
        <is>
          <t>Elsbrook Coffee House</t>
        </is>
      </c>
      <c r="E614" t="inlineStr">
        <is>
          <t>Café</t>
        </is>
      </c>
      <c r="F614" t="inlineStr">
        <is>
          <t>South</t>
        </is>
      </c>
      <c r="G614" t="inlineStr">
        <is>
          <t>Tom W.</t>
        </is>
      </c>
      <c r="H614" t="inlineStr">
        <is>
          <t>Frozen berries 2kg</t>
        </is>
      </c>
      <c r="I614" t="inlineStr">
        <is>
          <t>Frozen</t>
        </is>
      </c>
      <c r="J614" t="n">
        <v>2</v>
      </c>
      <c r="K614" s="26" t="n">
        <v>19.8</v>
      </c>
      <c r="L614" s="26">
        <f>J614*K614</f>
        <v>39.6</v>
      </c>
      <c r="M614" s="26" t="n">
        <v>14.91</v>
      </c>
      <c r="N614" s="26">
        <f>J614*M614</f>
        <v>29.82</v>
      </c>
      <c r="O614" s="26">
        <f>L614-N614</f>
        <v>9.78</v>
      </c>
      <c r="P614">
        <f>IF(AND(OR(Dashboard!$C$5="All",F614=Dashboard!$C$5),OR(Dashboard!$G$5="All",I614=Dashboard!$G$5),OR(Dashboard!$K$5="All",G614=Dashboard!$K$5)),1,0)</f>
        <v>1</v>
      </c>
      <c r="Q614">
        <f>IF(P614=1,IF(COUNTIFS($C$2:C614,C614,$P$2:P614,1)=1,1,0),0)</f>
        <v>0</v>
      </c>
    </row>
    <row r="615">
      <c r="A615" s="24" t="n">
        <v>45976</v>
      </c>
      <c r="B615" s="25" t="n">
        <v>45962</v>
      </c>
      <c r="C615" t="inlineStr">
        <is>
          <t>SO-26193</t>
        </is>
      </c>
      <c r="D615" t="inlineStr">
        <is>
          <t>Thornable Kitchen</t>
        </is>
      </c>
      <c r="E615" t="inlineStr">
        <is>
          <t>Restaurant</t>
        </is>
      </c>
      <c r="F615" t="inlineStr">
        <is>
          <t>South</t>
        </is>
      </c>
      <c r="G615" t="inlineStr">
        <is>
          <t>Tom W.</t>
        </is>
      </c>
      <c r="H615" t="inlineStr">
        <is>
          <t>Brioche buns x24</t>
        </is>
      </c>
      <c r="I615" t="inlineStr">
        <is>
          <t>Bakery</t>
        </is>
      </c>
      <c r="J615" t="n">
        <v>14</v>
      </c>
      <c r="K615" s="26" t="n">
        <v>26.4</v>
      </c>
      <c r="L615" s="26">
        <f>J615*K615</f>
        <v>369.6</v>
      </c>
      <c r="M615" s="26" t="n">
        <v>15.16</v>
      </c>
      <c r="N615" s="26">
        <f>J615*M615</f>
        <v>212.24</v>
      </c>
      <c r="O615" s="26">
        <f>L615-N615</f>
        <v>157.36</v>
      </c>
      <c r="P615">
        <f>IF(AND(OR(Dashboard!$C$5="All",F615=Dashboard!$C$5),OR(Dashboard!$G$5="All",I615=Dashboard!$G$5),OR(Dashboard!$K$5="All",G615=Dashboard!$K$5)),1,0)</f>
        <v>1</v>
      </c>
      <c r="Q615">
        <f>IF(P615=1,IF(COUNTIFS($C$2:C615,C615,$P$2:P615,1)=1,1,0),0)</f>
        <v>1</v>
      </c>
    </row>
    <row r="616">
      <c r="A616" s="24" t="n">
        <v>45976</v>
      </c>
      <c r="B616" s="25" t="n">
        <v>45962</v>
      </c>
      <c r="C616" t="inlineStr">
        <is>
          <t>SO-26193</t>
        </is>
      </c>
      <c r="D616" t="inlineStr">
        <is>
          <t>Thornable Kitchen</t>
        </is>
      </c>
      <c r="E616" t="inlineStr">
        <is>
          <t>Restaurant</t>
        </is>
      </c>
      <c r="F616" t="inlineStr">
        <is>
          <t>South</t>
        </is>
      </c>
      <c r="G616" t="inlineStr">
        <is>
          <t>Tom W.</t>
        </is>
      </c>
      <c r="H616" t="inlineStr">
        <is>
          <t>Cheddar block 2kg</t>
        </is>
      </c>
      <c r="I616" t="inlineStr">
        <is>
          <t>Dairy &amp; eggs</t>
        </is>
      </c>
      <c r="J616" t="n">
        <v>10</v>
      </c>
      <c r="K616" s="26" t="n">
        <v>31.5</v>
      </c>
      <c r="L616" s="26">
        <f>J616*K616</f>
        <v>315</v>
      </c>
      <c r="M616" s="26" t="n">
        <v>26.44</v>
      </c>
      <c r="N616" s="26">
        <f>J616*M616</f>
        <v>264.4</v>
      </c>
      <c r="O616" s="26">
        <f>L616-N616</f>
        <v>50.6</v>
      </c>
      <c r="P616">
        <f>IF(AND(OR(Dashboard!$C$5="All",F616=Dashboard!$C$5),OR(Dashboard!$G$5="All",I616=Dashboard!$G$5),OR(Dashboard!$K$5="All",G616=Dashboard!$K$5)),1,0)</f>
        <v>1</v>
      </c>
      <c r="Q616">
        <f>IF(P616=1,IF(COUNTIFS($C$2:C616,C616,$P$2:P616,1)=1,1,0),0)</f>
        <v>0</v>
      </c>
    </row>
    <row r="617">
      <c r="A617" s="24" t="n">
        <v>45976</v>
      </c>
      <c r="B617" s="25" t="n">
        <v>45962</v>
      </c>
      <c r="C617" t="inlineStr">
        <is>
          <t>SO-26193</t>
        </is>
      </c>
      <c r="D617" t="inlineStr">
        <is>
          <t>Thornable Kitchen</t>
        </is>
      </c>
      <c r="E617" t="inlineStr">
        <is>
          <t>Restaurant</t>
        </is>
      </c>
      <c r="F617" t="inlineStr">
        <is>
          <t>South</t>
        </is>
      </c>
      <c r="G617" t="inlineStr">
        <is>
          <t>Tom W.</t>
        </is>
      </c>
      <c r="H617" t="inlineStr">
        <is>
          <t>Orange juice 2L x6</t>
        </is>
      </c>
      <c r="I617" t="inlineStr">
        <is>
          <t>Beverages</t>
        </is>
      </c>
      <c r="J617" t="n">
        <v>3</v>
      </c>
      <c r="K617" s="26" t="n">
        <v>27</v>
      </c>
      <c r="L617" s="26">
        <f>J617*K617</f>
        <v>81</v>
      </c>
      <c r="M617" s="26" t="n">
        <v>16.42</v>
      </c>
      <c r="N617" s="26">
        <f>J617*M617</f>
        <v>49.26</v>
      </c>
      <c r="O617" s="26">
        <f>L617-N617</f>
        <v>31.74</v>
      </c>
      <c r="P617">
        <f>IF(AND(OR(Dashboard!$C$5="All",F617=Dashboard!$C$5),OR(Dashboard!$G$5="All",I617=Dashboard!$G$5),OR(Dashboard!$K$5="All",G617=Dashboard!$K$5)),1,0)</f>
        <v>1</v>
      </c>
      <c r="Q617">
        <f>IF(P617=1,IF(COUNTIFS($C$2:C617,C617,$P$2:P617,1)=1,1,0),0)</f>
        <v>0</v>
      </c>
    </row>
    <row r="618">
      <c r="A618" s="24" t="n">
        <v>45976</v>
      </c>
      <c r="B618" s="25" t="n">
        <v>45962</v>
      </c>
      <c r="C618" t="inlineStr">
        <is>
          <t>SO-26193</t>
        </is>
      </c>
      <c r="D618" t="inlineStr">
        <is>
          <t>Thornable Kitchen</t>
        </is>
      </c>
      <c r="E618" t="inlineStr">
        <is>
          <t>Restaurant</t>
        </is>
      </c>
      <c r="F618" t="inlineStr">
        <is>
          <t>South</t>
        </is>
      </c>
      <c r="G618" t="inlineStr">
        <is>
          <t>Tom W.</t>
        </is>
      </c>
      <c r="H618" t="inlineStr">
        <is>
          <t>Puff pastry sheets 5kg</t>
        </is>
      </c>
      <c r="I618" t="inlineStr">
        <is>
          <t>Frozen</t>
        </is>
      </c>
      <c r="J618" t="n">
        <v>4</v>
      </c>
      <c r="K618" s="26" t="n">
        <v>34</v>
      </c>
      <c r="L618" s="26">
        <f>J618*K618</f>
        <v>136</v>
      </c>
      <c r="M618" s="26" t="n">
        <v>26.05</v>
      </c>
      <c r="N618" s="26">
        <f>J618*M618</f>
        <v>104.2</v>
      </c>
      <c r="O618" s="26">
        <f>L618-N618</f>
        <v>31.8</v>
      </c>
      <c r="P618">
        <f>IF(AND(OR(Dashboard!$C$5="All",F618=Dashboard!$C$5),OR(Dashboard!$G$5="All",I618=Dashboard!$G$5),OR(Dashboard!$K$5="All",G618=Dashboard!$K$5)),1,0)</f>
        <v>1</v>
      </c>
      <c r="Q618">
        <f>IF(P618=1,IF(COUNTIFS($C$2:C618,C618,$P$2:P618,1)=1,1,0),0)</f>
        <v>0</v>
      </c>
    </row>
    <row r="619">
      <c r="A619" s="24" t="n">
        <v>45976</v>
      </c>
      <c r="B619" s="25" t="n">
        <v>45962</v>
      </c>
      <c r="C619" t="inlineStr">
        <is>
          <t>SO-26210</t>
        </is>
      </c>
      <c r="D619" t="inlineStr">
        <is>
          <t>Hallowick Espresso Bar</t>
        </is>
      </c>
      <c r="E619" t="inlineStr">
        <is>
          <t>Café</t>
        </is>
      </c>
      <c r="F619" t="inlineStr">
        <is>
          <t>Regional</t>
        </is>
      </c>
      <c r="G619" t="inlineStr">
        <is>
          <t>Sam O.</t>
        </is>
      </c>
      <c r="H619" t="inlineStr">
        <is>
          <t>Coffee beans 1kg</t>
        </is>
      </c>
      <c r="I619" t="inlineStr">
        <is>
          <t>Beverages</t>
        </is>
      </c>
      <c r="J619" t="n">
        <v>3</v>
      </c>
      <c r="K619" s="26" t="n">
        <v>31.5</v>
      </c>
      <c r="L619" s="26">
        <f>J619*K619</f>
        <v>94.5</v>
      </c>
      <c r="M619" s="26" t="n">
        <v>18.69</v>
      </c>
      <c r="N619" s="26">
        <f>J619*M619</f>
        <v>56.07</v>
      </c>
      <c r="O619" s="26">
        <f>L619-N619</f>
        <v>38.43</v>
      </c>
      <c r="P619">
        <f>IF(AND(OR(Dashboard!$C$5="All",F619=Dashboard!$C$5),OR(Dashboard!$G$5="All",I619=Dashboard!$G$5),OR(Dashboard!$K$5="All",G619=Dashboard!$K$5)),1,0)</f>
        <v>1</v>
      </c>
      <c r="Q619">
        <f>IF(P619=1,IF(COUNTIFS($C$2:C619,C619,$P$2:P619,1)=1,1,0),0)</f>
        <v>1</v>
      </c>
    </row>
    <row r="620">
      <c r="A620" s="24" t="n">
        <v>45976</v>
      </c>
      <c r="B620" s="25" t="n">
        <v>45962</v>
      </c>
      <c r="C620" t="inlineStr">
        <is>
          <t>SO-26210</t>
        </is>
      </c>
      <c r="D620" t="inlineStr">
        <is>
          <t>Hallowick Espresso Bar</t>
        </is>
      </c>
      <c r="E620" t="inlineStr">
        <is>
          <t>Café</t>
        </is>
      </c>
      <c r="F620" t="inlineStr">
        <is>
          <t>Regional</t>
        </is>
      </c>
      <c r="G620" t="inlineStr">
        <is>
          <t>Sam O.</t>
        </is>
      </c>
      <c r="H620" t="inlineStr">
        <is>
          <t>Gelato 5L</t>
        </is>
      </c>
      <c r="I620" t="inlineStr">
        <is>
          <t>Frozen</t>
        </is>
      </c>
      <c r="J620" t="n">
        <v>4</v>
      </c>
      <c r="K620" s="26" t="n">
        <v>46.5</v>
      </c>
      <c r="L620" s="26">
        <f>J620*K620</f>
        <v>186</v>
      </c>
      <c r="M620" s="26" t="n">
        <v>35.69</v>
      </c>
      <c r="N620" s="26">
        <f>J620*M620</f>
        <v>142.76</v>
      </c>
      <c r="O620" s="26">
        <f>L620-N620</f>
        <v>43.24</v>
      </c>
      <c r="P620">
        <f>IF(AND(OR(Dashboard!$C$5="All",F620=Dashboard!$C$5),OR(Dashboard!$G$5="All",I620=Dashboard!$G$5),OR(Dashboard!$K$5="All",G620=Dashboard!$K$5)),1,0)</f>
        <v>1</v>
      </c>
      <c r="Q620">
        <f>IF(P620=1,IF(COUNTIFS($C$2:C620,C620,$P$2:P620,1)=1,1,0),0)</f>
        <v>0</v>
      </c>
    </row>
    <row r="621">
      <c r="A621" s="24" t="n">
        <v>45976</v>
      </c>
      <c r="B621" s="25" t="n">
        <v>45962</v>
      </c>
      <c r="C621" t="inlineStr">
        <is>
          <t>SO-26210</t>
        </is>
      </c>
      <c r="D621" t="inlineStr">
        <is>
          <t>Hallowick Espresso Bar</t>
        </is>
      </c>
      <c r="E621" t="inlineStr">
        <is>
          <t>Café</t>
        </is>
      </c>
      <c r="F621" t="inlineStr">
        <is>
          <t>Regional</t>
        </is>
      </c>
      <c r="G621" t="inlineStr">
        <is>
          <t>Sam O.</t>
        </is>
      </c>
      <c r="H621" t="inlineStr">
        <is>
          <t>Canned tomatoes 2.5kg</t>
        </is>
      </c>
      <c r="I621" t="inlineStr">
        <is>
          <t>Dry goods</t>
        </is>
      </c>
      <c r="J621" t="n">
        <v>4</v>
      </c>
      <c r="K621" s="26" t="n">
        <v>7.95</v>
      </c>
      <c r="L621" s="26">
        <f>J621*K621</f>
        <v>31.8</v>
      </c>
      <c r="M621" s="26" t="n">
        <v>5.69</v>
      </c>
      <c r="N621" s="26">
        <f>J621*M621</f>
        <v>22.76</v>
      </c>
      <c r="O621" s="26">
        <f>L621-N621</f>
        <v>9.04</v>
      </c>
      <c r="P621">
        <f>IF(AND(OR(Dashboard!$C$5="All",F621=Dashboard!$C$5),OR(Dashboard!$G$5="All",I621=Dashboard!$G$5),OR(Dashboard!$K$5="All",G621=Dashboard!$K$5)),1,0)</f>
        <v>1</v>
      </c>
      <c r="Q621">
        <f>IF(P621=1,IF(COUNTIFS($C$2:C621,C621,$P$2:P621,1)=1,1,0),0)</f>
        <v>0</v>
      </c>
    </row>
    <row r="622">
      <c r="A622" s="24" t="n">
        <v>45976</v>
      </c>
      <c r="B622" s="25" t="n">
        <v>45962</v>
      </c>
      <c r="C622" t="inlineStr">
        <is>
          <t>SO-26210</t>
        </is>
      </c>
      <c r="D622" t="inlineStr">
        <is>
          <t>Hallowick Espresso Bar</t>
        </is>
      </c>
      <c r="E622" t="inlineStr">
        <is>
          <t>Café</t>
        </is>
      </c>
      <c r="F622" t="inlineStr">
        <is>
          <t>Regional</t>
        </is>
      </c>
      <c r="G622" t="inlineStr">
        <is>
          <t>Sam O.</t>
        </is>
      </c>
      <c r="H622" t="inlineStr">
        <is>
          <t>Cheddar block 2kg</t>
        </is>
      </c>
      <c r="I622" t="inlineStr">
        <is>
          <t>Dairy &amp; eggs</t>
        </is>
      </c>
      <c r="J622" t="n">
        <v>8</v>
      </c>
      <c r="K622" s="26" t="n">
        <v>31.5</v>
      </c>
      <c r="L622" s="26">
        <f>J622*K622</f>
        <v>252</v>
      </c>
      <c r="M622" s="26" t="n">
        <v>26.17</v>
      </c>
      <c r="N622" s="26">
        <f>J622*M622</f>
        <v>209.36</v>
      </c>
      <c r="O622" s="26">
        <f>L622-N622</f>
        <v>42.64</v>
      </c>
      <c r="P622">
        <f>IF(AND(OR(Dashboard!$C$5="All",F622=Dashboard!$C$5),OR(Dashboard!$G$5="All",I622=Dashboard!$G$5),OR(Dashboard!$K$5="All",G622=Dashboard!$K$5)),1,0)</f>
        <v>1</v>
      </c>
      <c r="Q622">
        <f>IF(P622=1,IF(COUNTIFS($C$2:C622,C622,$P$2:P622,1)=1,1,0),0)</f>
        <v>0</v>
      </c>
    </row>
    <row r="623">
      <c r="A623" s="24" t="n">
        <v>45977</v>
      </c>
      <c r="B623" s="25" t="n">
        <v>45962</v>
      </c>
      <c r="C623" t="inlineStr">
        <is>
          <t>SO-26184</t>
        </is>
      </c>
      <c r="D623" t="inlineStr">
        <is>
          <t>Grisdale Catering</t>
        </is>
      </c>
      <c r="E623" t="inlineStr">
        <is>
          <t>Caterer</t>
        </is>
      </c>
      <c r="F623" t="inlineStr">
        <is>
          <t>East</t>
        </is>
      </c>
      <c r="G623" t="inlineStr">
        <is>
          <t>Priya N.</t>
        </is>
      </c>
      <c r="H623" t="inlineStr">
        <is>
          <t>Puff pastry sheets 5kg</t>
        </is>
      </c>
      <c r="I623" t="inlineStr">
        <is>
          <t>Frozen</t>
        </is>
      </c>
      <c r="J623" t="n">
        <v>8</v>
      </c>
      <c r="K623" s="26" t="n">
        <v>34</v>
      </c>
      <c r="L623" s="26">
        <f>J623*K623</f>
        <v>272</v>
      </c>
      <c r="M623" s="26" t="n">
        <v>26.23</v>
      </c>
      <c r="N623" s="26">
        <f>J623*M623</f>
        <v>209.84</v>
      </c>
      <c r="O623" s="26">
        <f>L623-N623</f>
        <v>62.16</v>
      </c>
      <c r="P623">
        <f>IF(AND(OR(Dashboard!$C$5="All",F623=Dashboard!$C$5),OR(Dashboard!$G$5="All",I623=Dashboard!$G$5),OR(Dashboard!$K$5="All",G623=Dashboard!$K$5)),1,0)</f>
        <v>1</v>
      </c>
      <c r="Q623">
        <f>IF(P623=1,IF(COUNTIFS($C$2:C623,C623,$P$2:P623,1)=1,1,0),0)</f>
        <v>1</v>
      </c>
    </row>
    <row r="624">
      <c r="A624" s="24" t="n">
        <v>45977</v>
      </c>
      <c r="B624" s="25" t="n">
        <v>45962</v>
      </c>
      <c r="C624" t="inlineStr">
        <is>
          <t>SO-26184</t>
        </is>
      </c>
      <c r="D624" t="inlineStr">
        <is>
          <t>Grisdale Catering</t>
        </is>
      </c>
      <c r="E624" t="inlineStr">
        <is>
          <t>Caterer</t>
        </is>
      </c>
      <c r="F624" t="inlineStr">
        <is>
          <t>East</t>
        </is>
      </c>
      <c r="G624" t="inlineStr">
        <is>
          <t>Priya N.</t>
        </is>
      </c>
      <c r="H624" t="inlineStr">
        <is>
          <t>Olive oil 4L</t>
        </is>
      </c>
      <c r="I624" t="inlineStr">
        <is>
          <t>Dry goods</t>
        </is>
      </c>
      <c r="J624" t="n">
        <v>12</v>
      </c>
      <c r="K624" s="26" t="n">
        <v>38.9</v>
      </c>
      <c r="L624" s="26">
        <f>J624*K624</f>
        <v>466.8</v>
      </c>
      <c r="M624" s="26" t="n">
        <v>27.06</v>
      </c>
      <c r="N624" s="26">
        <f>J624*M624</f>
        <v>324.72</v>
      </c>
      <c r="O624" s="26">
        <f>L624-N624</f>
        <v>142.08</v>
      </c>
      <c r="P624">
        <f>IF(AND(OR(Dashboard!$C$5="All",F624=Dashboard!$C$5),OR(Dashboard!$G$5="All",I624=Dashboard!$G$5),OR(Dashboard!$K$5="All",G624=Dashboard!$K$5)),1,0)</f>
        <v>1</v>
      </c>
      <c r="Q624">
        <f>IF(P624=1,IF(COUNTIFS($C$2:C624,C624,$P$2:P624,1)=1,1,0),0)</f>
        <v>0</v>
      </c>
    </row>
    <row r="625">
      <c r="A625" s="24" t="n">
        <v>45977</v>
      </c>
      <c r="B625" s="25" t="n">
        <v>45962</v>
      </c>
      <c r="C625" t="inlineStr">
        <is>
          <t>SO-26188</t>
        </is>
      </c>
      <c r="D625" t="inlineStr">
        <is>
          <t>Dunmarra Pantry</t>
        </is>
      </c>
      <c r="E625" t="inlineStr">
        <is>
          <t>Grocer</t>
        </is>
      </c>
      <c r="F625" t="inlineStr">
        <is>
          <t>North</t>
        </is>
      </c>
      <c r="G625" t="inlineStr">
        <is>
          <t>Priya N.</t>
        </is>
      </c>
      <c r="H625" t="inlineStr">
        <is>
          <t>Full cream milk 2L x6</t>
        </is>
      </c>
      <c r="I625" t="inlineStr">
        <is>
          <t>Dairy &amp; eggs</t>
        </is>
      </c>
      <c r="J625" t="n">
        <v>13</v>
      </c>
      <c r="K625" s="26" t="n">
        <v>15.6</v>
      </c>
      <c r="L625" s="26">
        <f>J625*K625</f>
        <v>202.8</v>
      </c>
      <c r="M625" s="26" t="n">
        <v>12.85</v>
      </c>
      <c r="N625" s="26">
        <f>J625*M625</f>
        <v>167.05</v>
      </c>
      <c r="O625" s="26">
        <f>L625-N625</f>
        <v>35.75</v>
      </c>
      <c r="P625">
        <f>IF(AND(OR(Dashboard!$C$5="All",F625=Dashboard!$C$5),OR(Dashboard!$G$5="All",I625=Dashboard!$G$5),OR(Dashboard!$K$5="All",G625=Dashboard!$K$5)),1,0)</f>
        <v>1</v>
      </c>
      <c r="Q625">
        <f>IF(P625=1,IF(COUNTIFS($C$2:C625,C625,$P$2:P625,1)=1,1,0),0)</f>
        <v>1</v>
      </c>
    </row>
    <row r="626">
      <c r="A626" s="24" t="n">
        <v>45977</v>
      </c>
      <c r="B626" s="25" t="n">
        <v>45962</v>
      </c>
      <c r="C626" t="inlineStr">
        <is>
          <t>SO-26188</t>
        </is>
      </c>
      <c r="D626" t="inlineStr">
        <is>
          <t>Dunmarra Pantry</t>
        </is>
      </c>
      <c r="E626" t="inlineStr">
        <is>
          <t>Grocer</t>
        </is>
      </c>
      <c r="F626" t="inlineStr">
        <is>
          <t>North</t>
        </is>
      </c>
      <c r="G626" t="inlineStr">
        <is>
          <t>Priya N.</t>
        </is>
      </c>
      <c r="H626" t="inlineStr">
        <is>
          <t>Frozen berries 2kg</t>
        </is>
      </c>
      <c r="I626" t="inlineStr">
        <is>
          <t>Frozen</t>
        </is>
      </c>
      <c r="J626" t="n">
        <v>26</v>
      </c>
      <c r="K626" s="26" t="n">
        <v>19.8</v>
      </c>
      <c r="L626" s="26">
        <f>J626*K626</f>
        <v>514.8</v>
      </c>
      <c r="M626" s="26" t="n">
        <v>15.23</v>
      </c>
      <c r="N626" s="26">
        <f>J626*M626</f>
        <v>395.98</v>
      </c>
      <c r="O626" s="26">
        <f>L626-N626</f>
        <v>118.82</v>
      </c>
      <c r="P626">
        <f>IF(AND(OR(Dashboard!$C$5="All",F626=Dashboard!$C$5),OR(Dashboard!$G$5="All",I626=Dashboard!$G$5),OR(Dashboard!$K$5="All",G626=Dashboard!$K$5)),1,0)</f>
        <v>1</v>
      </c>
      <c r="Q626">
        <f>IF(P626=1,IF(COUNTIFS($C$2:C626,C626,$P$2:P626,1)=1,1,0),0)</f>
        <v>0</v>
      </c>
    </row>
    <row r="627">
      <c r="A627" s="24" t="n">
        <v>45977</v>
      </c>
      <c r="B627" s="25" t="n">
        <v>45962</v>
      </c>
      <c r="C627" t="inlineStr">
        <is>
          <t>SO-26188</t>
        </is>
      </c>
      <c r="D627" t="inlineStr">
        <is>
          <t>Dunmarra Pantry</t>
        </is>
      </c>
      <c r="E627" t="inlineStr">
        <is>
          <t>Grocer</t>
        </is>
      </c>
      <c r="F627" t="inlineStr">
        <is>
          <t>North</t>
        </is>
      </c>
      <c r="G627" t="inlineStr">
        <is>
          <t>Priya N.</t>
        </is>
      </c>
      <c r="H627" t="inlineStr">
        <is>
          <t>Croissant dough x48</t>
        </is>
      </c>
      <c r="I627" t="inlineStr">
        <is>
          <t>Bakery</t>
        </is>
      </c>
      <c r="J627" t="n">
        <v>30</v>
      </c>
      <c r="K627" s="26" t="n">
        <v>67.2</v>
      </c>
      <c r="L627" s="26">
        <f>J627*K627</f>
        <v>2016</v>
      </c>
      <c r="M627" s="26" t="n">
        <v>38.93</v>
      </c>
      <c r="N627" s="26">
        <f>J627*M627</f>
        <v>1167.9</v>
      </c>
      <c r="O627" s="26">
        <f>L627-N627</f>
        <v>848.1</v>
      </c>
      <c r="P627">
        <f>IF(AND(OR(Dashboard!$C$5="All",F627=Dashboard!$C$5),OR(Dashboard!$G$5="All",I627=Dashboard!$G$5),OR(Dashboard!$K$5="All",G627=Dashboard!$K$5)),1,0)</f>
        <v>1</v>
      </c>
      <c r="Q627">
        <f>IF(P627=1,IF(COUNTIFS($C$2:C627,C627,$P$2:P627,1)=1,1,0),0)</f>
        <v>0</v>
      </c>
    </row>
    <row r="628">
      <c r="A628" s="24" t="n">
        <v>45977</v>
      </c>
      <c r="B628" s="25" t="n">
        <v>45962</v>
      </c>
      <c r="C628" t="inlineStr">
        <is>
          <t>SO-26188</t>
        </is>
      </c>
      <c r="D628" t="inlineStr">
        <is>
          <t>Dunmarra Pantry</t>
        </is>
      </c>
      <c r="E628" t="inlineStr">
        <is>
          <t>Grocer</t>
        </is>
      </c>
      <c r="F628" t="inlineStr">
        <is>
          <t>North</t>
        </is>
      </c>
      <c r="G628" t="inlineStr">
        <is>
          <t>Priya N.</t>
        </is>
      </c>
      <c r="H628" t="inlineStr">
        <is>
          <t>Coffee beans 1kg</t>
        </is>
      </c>
      <c r="I628" t="inlineStr">
        <is>
          <t>Beverages</t>
        </is>
      </c>
      <c r="J628" t="n">
        <v>24</v>
      </c>
      <c r="K628" s="26" t="n">
        <v>31.5</v>
      </c>
      <c r="L628" s="26">
        <f>J628*K628</f>
        <v>756</v>
      </c>
      <c r="M628" s="26" t="n">
        <v>19.9</v>
      </c>
      <c r="N628" s="26">
        <f>J628*M628</f>
        <v>477.6</v>
      </c>
      <c r="O628" s="26">
        <f>L628-N628</f>
        <v>278.4</v>
      </c>
      <c r="P628">
        <f>IF(AND(OR(Dashboard!$C$5="All",F628=Dashboard!$C$5),OR(Dashboard!$G$5="All",I628=Dashboard!$G$5),OR(Dashboard!$K$5="All",G628=Dashboard!$K$5)),1,0)</f>
        <v>1</v>
      </c>
      <c r="Q628">
        <f>IF(P628=1,IF(COUNTIFS($C$2:C628,C628,$P$2:P628,1)=1,1,0),0)</f>
        <v>0</v>
      </c>
    </row>
    <row r="629">
      <c r="A629" s="24" t="n">
        <v>45977</v>
      </c>
      <c r="B629" s="25" t="n">
        <v>45962</v>
      </c>
      <c r="C629" t="inlineStr">
        <is>
          <t>SO-26218</t>
        </is>
      </c>
      <c r="D629" t="inlineStr">
        <is>
          <t>Quellow Kitchen</t>
        </is>
      </c>
      <c r="E629" t="inlineStr">
        <is>
          <t>Restaurant</t>
        </is>
      </c>
      <c r="F629" t="inlineStr">
        <is>
          <t>West</t>
        </is>
      </c>
      <c r="G629" t="inlineStr">
        <is>
          <t>Lena K.</t>
        </is>
      </c>
      <c r="H629" t="inlineStr">
        <is>
          <t>Croissant dough x48</t>
        </is>
      </c>
      <c r="I629" t="inlineStr">
        <is>
          <t>Bakery</t>
        </is>
      </c>
      <c r="J629" t="n">
        <v>2</v>
      </c>
      <c r="K629" s="26" t="n">
        <v>67.2</v>
      </c>
      <c r="L629" s="26">
        <f>J629*K629</f>
        <v>134.4</v>
      </c>
      <c r="M629" s="26" t="n">
        <v>37.99</v>
      </c>
      <c r="N629" s="26">
        <f>J629*M629</f>
        <v>75.98</v>
      </c>
      <c r="O629" s="26">
        <f>L629-N629</f>
        <v>58.42</v>
      </c>
      <c r="P629">
        <f>IF(AND(OR(Dashboard!$C$5="All",F629=Dashboard!$C$5),OR(Dashboard!$G$5="All",I629=Dashboard!$G$5),OR(Dashboard!$K$5="All",G629=Dashboard!$K$5)),1,0)</f>
        <v>1</v>
      </c>
      <c r="Q629">
        <f>IF(P629=1,IF(COUNTIFS($C$2:C629,C629,$P$2:P629,1)=1,1,0),0)</f>
        <v>1</v>
      </c>
    </row>
    <row r="630">
      <c r="A630" s="24" t="n">
        <v>45977</v>
      </c>
      <c r="B630" s="25" t="n">
        <v>45962</v>
      </c>
      <c r="C630" t="inlineStr">
        <is>
          <t>SO-26218</t>
        </is>
      </c>
      <c r="D630" t="inlineStr">
        <is>
          <t>Quellow Kitchen</t>
        </is>
      </c>
      <c r="E630" t="inlineStr">
        <is>
          <t>Restaurant</t>
        </is>
      </c>
      <c r="F630" t="inlineStr">
        <is>
          <t>West</t>
        </is>
      </c>
      <c r="G630" t="inlineStr">
        <is>
          <t>Lena K.</t>
        </is>
      </c>
      <c r="H630" t="inlineStr">
        <is>
          <t>Unsalted butter 5kg</t>
        </is>
      </c>
      <c r="I630" t="inlineStr">
        <is>
          <t>Dairy &amp; eggs</t>
        </is>
      </c>
      <c r="J630" t="n">
        <v>13</v>
      </c>
      <c r="K630" s="26" t="n">
        <v>58</v>
      </c>
      <c r="L630" s="26">
        <f>J630*K630</f>
        <v>754</v>
      </c>
      <c r="M630" s="26" t="n">
        <v>48.54</v>
      </c>
      <c r="N630" s="26">
        <f>J630*M630</f>
        <v>631.02</v>
      </c>
      <c r="O630" s="26">
        <f>L630-N630</f>
        <v>122.98</v>
      </c>
      <c r="P630">
        <f>IF(AND(OR(Dashboard!$C$5="All",F630=Dashboard!$C$5),OR(Dashboard!$G$5="All",I630=Dashboard!$G$5),OR(Dashboard!$K$5="All",G630=Dashboard!$K$5)),1,0)</f>
        <v>1</v>
      </c>
      <c r="Q630">
        <f>IF(P630=1,IF(COUNTIFS($C$2:C630,C630,$P$2:P630,1)=1,1,0),0)</f>
        <v>0</v>
      </c>
    </row>
    <row r="631">
      <c r="A631" s="24" t="n">
        <v>45977</v>
      </c>
      <c r="B631" s="25" t="n">
        <v>45962</v>
      </c>
      <c r="C631" t="inlineStr">
        <is>
          <t>SO-26218</t>
        </is>
      </c>
      <c r="D631" t="inlineStr">
        <is>
          <t>Quellow Kitchen</t>
        </is>
      </c>
      <c r="E631" t="inlineStr">
        <is>
          <t>Restaurant</t>
        </is>
      </c>
      <c r="F631" t="inlineStr">
        <is>
          <t>West</t>
        </is>
      </c>
      <c r="G631" t="inlineStr">
        <is>
          <t>Lena K.</t>
        </is>
      </c>
      <c r="H631" t="inlineStr">
        <is>
          <t>Chai concentrate 1L x6</t>
        </is>
      </c>
      <c r="I631" t="inlineStr">
        <is>
          <t>Beverages</t>
        </is>
      </c>
      <c r="J631" t="n">
        <v>10</v>
      </c>
      <c r="K631" s="26" t="n">
        <v>42</v>
      </c>
      <c r="L631" s="26">
        <f>J631*K631</f>
        <v>420</v>
      </c>
      <c r="M631" s="26" t="n">
        <v>24.83</v>
      </c>
      <c r="N631" s="26">
        <f>J631*M631</f>
        <v>248.3</v>
      </c>
      <c r="O631" s="26">
        <f>L631-N631</f>
        <v>171.7</v>
      </c>
      <c r="P631">
        <f>IF(AND(OR(Dashboard!$C$5="All",F631=Dashboard!$C$5),OR(Dashboard!$G$5="All",I631=Dashboard!$G$5),OR(Dashboard!$K$5="All",G631=Dashboard!$K$5)),1,0)</f>
        <v>1</v>
      </c>
      <c r="Q631">
        <f>IF(P631=1,IF(COUNTIFS($C$2:C631,C631,$P$2:P631,1)=1,1,0),0)</f>
        <v>0</v>
      </c>
    </row>
    <row r="632">
      <c r="A632" s="24" t="n">
        <v>45977</v>
      </c>
      <c r="B632" s="25" t="n">
        <v>45962</v>
      </c>
      <c r="C632" t="inlineStr">
        <is>
          <t>SO-26232</t>
        </is>
      </c>
      <c r="D632" t="inlineStr">
        <is>
          <t>Marrowfield Coffee House</t>
        </is>
      </c>
      <c r="E632" t="inlineStr">
        <is>
          <t>Café</t>
        </is>
      </c>
      <c r="F632" t="inlineStr">
        <is>
          <t>Regional</t>
        </is>
      </c>
      <c r="G632" t="inlineStr">
        <is>
          <t>Sam O.</t>
        </is>
      </c>
      <c r="H632" t="inlineStr">
        <is>
          <t>Croissant dough x48</t>
        </is>
      </c>
      <c r="I632" t="inlineStr">
        <is>
          <t>Bakery</t>
        </is>
      </c>
      <c r="J632" t="n">
        <v>9</v>
      </c>
      <c r="K632" s="26" t="n">
        <v>67.2</v>
      </c>
      <c r="L632" s="26">
        <f>J632*K632</f>
        <v>604.8</v>
      </c>
      <c r="M632" s="26" t="n">
        <v>37.24</v>
      </c>
      <c r="N632" s="26">
        <f>J632*M632</f>
        <v>335.16</v>
      </c>
      <c r="O632" s="26">
        <f>L632-N632</f>
        <v>269.64</v>
      </c>
      <c r="P632">
        <f>IF(AND(OR(Dashboard!$C$5="All",F632=Dashboard!$C$5),OR(Dashboard!$G$5="All",I632=Dashboard!$G$5),OR(Dashboard!$K$5="All",G632=Dashboard!$K$5)),1,0)</f>
        <v>1</v>
      </c>
      <c r="Q632">
        <f>IF(P632=1,IF(COUNTIFS($C$2:C632,C632,$P$2:P632,1)=1,1,0),0)</f>
        <v>1</v>
      </c>
    </row>
    <row r="633">
      <c r="A633" s="24" t="n">
        <v>45977</v>
      </c>
      <c r="B633" s="25" t="n">
        <v>45962</v>
      </c>
      <c r="C633" t="inlineStr">
        <is>
          <t>SO-26232</t>
        </is>
      </c>
      <c r="D633" t="inlineStr">
        <is>
          <t>Marrowfield Coffee House</t>
        </is>
      </c>
      <c r="E633" t="inlineStr">
        <is>
          <t>Café</t>
        </is>
      </c>
      <c r="F633" t="inlineStr">
        <is>
          <t>Regional</t>
        </is>
      </c>
      <c r="G633" t="inlineStr">
        <is>
          <t>Sam O.</t>
        </is>
      </c>
      <c r="H633" t="inlineStr">
        <is>
          <t>Coffee beans 1kg</t>
        </is>
      </c>
      <c r="I633" t="inlineStr">
        <is>
          <t>Beverages</t>
        </is>
      </c>
      <c r="J633" t="n">
        <v>9</v>
      </c>
      <c r="K633" s="26" t="n">
        <v>31.5</v>
      </c>
      <c r="L633" s="26">
        <f>J633*K633</f>
        <v>283.5</v>
      </c>
      <c r="M633" s="26" t="n">
        <v>19.5</v>
      </c>
      <c r="N633" s="26">
        <f>J633*M633</f>
        <v>175.5</v>
      </c>
      <c r="O633" s="26">
        <f>L633-N633</f>
        <v>108</v>
      </c>
      <c r="P633">
        <f>IF(AND(OR(Dashboard!$C$5="All",F633=Dashboard!$C$5),OR(Dashboard!$G$5="All",I633=Dashboard!$G$5),OR(Dashboard!$K$5="All",G633=Dashboard!$K$5)),1,0)</f>
        <v>1</v>
      </c>
      <c r="Q633">
        <f>IF(P633=1,IF(COUNTIFS($C$2:C633,C633,$P$2:P633,1)=1,1,0),0)</f>
        <v>0</v>
      </c>
    </row>
    <row r="634">
      <c r="A634" s="24" t="n">
        <v>45977</v>
      </c>
      <c r="B634" s="25" t="n">
        <v>45962</v>
      </c>
      <c r="C634" t="inlineStr">
        <is>
          <t>SO-26232</t>
        </is>
      </c>
      <c r="D634" t="inlineStr">
        <is>
          <t>Marrowfield Coffee House</t>
        </is>
      </c>
      <c r="E634" t="inlineStr">
        <is>
          <t>Café</t>
        </is>
      </c>
      <c r="F634" t="inlineStr">
        <is>
          <t>Regional</t>
        </is>
      </c>
      <c r="G634" t="inlineStr">
        <is>
          <t>Sam O.</t>
        </is>
      </c>
      <c r="H634" t="inlineStr">
        <is>
          <t>Unsalted butter 5kg</t>
        </is>
      </c>
      <c r="I634" t="inlineStr">
        <is>
          <t>Dairy &amp; eggs</t>
        </is>
      </c>
      <c r="J634" t="n">
        <v>3</v>
      </c>
      <c r="K634" s="26" t="n">
        <v>58</v>
      </c>
      <c r="L634" s="26">
        <f>J634*K634</f>
        <v>174</v>
      </c>
      <c r="M634" s="26" t="n">
        <v>47.76</v>
      </c>
      <c r="N634" s="26">
        <f>J634*M634</f>
        <v>143.28</v>
      </c>
      <c r="O634" s="26">
        <f>L634-N634</f>
        <v>30.72</v>
      </c>
      <c r="P634">
        <f>IF(AND(OR(Dashboard!$C$5="All",F634=Dashboard!$C$5),OR(Dashboard!$G$5="All",I634=Dashboard!$G$5),OR(Dashboard!$K$5="All",G634=Dashboard!$K$5)),1,0)</f>
        <v>1</v>
      </c>
      <c r="Q634">
        <f>IF(P634=1,IF(COUNTIFS($C$2:C634,C634,$P$2:P634,1)=1,1,0),0)</f>
        <v>0</v>
      </c>
    </row>
    <row r="635">
      <c r="A635" s="24" t="n">
        <v>45977</v>
      </c>
      <c r="B635" s="25" t="n">
        <v>45962</v>
      </c>
      <c r="C635" t="inlineStr">
        <is>
          <t>SO-26232</t>
        </is>
      </c>
      <c r="D635" t="inlineStr">
        <is>
          <t>Marrowfield Coffee House</t>
        </is>
      </c>
      <c r="E635" t="inlineStr">
        <is>
          <t>Café</t>
        </is>
      </c>
      <c r="F635" t="inlineStr">
        <is>
          <t>Regional</t>
        </is>
      </c>
      <c r="G635" t="inlineStr">
        <is>
          <t>Sam O.</t>
        </is>
      </c>
      <c r="H635" t="inlineStr">
        <is>
          <t>Puff pastry sheets 5kg</t>
        </is>
      </c>
      <c r="I635" t="inlineStr">
        <is>
          <t>Frozen</t>
        </is>
      </c>
      <c r="J635" t="n">
        <v>12</v>
      </c>
      <c r="K635" s="26" t="n">
        <v>34</v>
      </c>
      <c r="L635" s="26">
        <f>J635*K635</f>
        <v>408</v>
      </c>
      <c r="M635" s="26" t="n">
        <v>26.31</v>
      </c>
      <c r="N635" s="26">
        <f>J635*M635</f>
        <v>315.72</v>
      </c>
      <c r="O635" s="26">
        <f>L635-N635</f>
        <v>92.28</v>
      </c>
      <c r="P635">
        <f>IF(AND(OR(Dashboard!$C$5="All",F635=Dashboard!$C$5),OR(Dashboard!$G$5="All",I635=Dashboard!$G$5),OR(Dashboard!$K$5="All",G635=Dashboard!$K$5)),1,0)</f>
        <v>1</v>
      </c>
      <c r="Q635">
        <f>IF(P635=1,IF(COUNTIFS($C$2:C635,C635,$P$2:P635,1)=1,1,0),0)</f>
        <v>0</v>
      </c>
    </row>
    <row r="636">
      <c r="A636" s="24" t="n">
        <v>45978</v>
      </c>
      <c r="B636" s="25" t="n">
        <v>45962</v>
      </c>
      <c r="C636" t="inlineStr">
        <is>
          <t>SO-26219</t>
        </is>
      </c>
      <c r="D636" t="inlineStr">
        <is>
          <t>Pindleton Café</t>
        </is>
      </c>
      <c r="E636" t="inlineStr">
        <is>
          <t>Café</t>
        </is>
      </c>
      <c r="F636" t="inlineStr">
        <is>
          <t>East</t>
        </is>
      </c>
      <c r="G636" t="inlineStr">
        <is>
          <t>Priya N.</t>
        </is>
      </c>
      <c r="H636" t="inlineStr">
        <is>
          <t>Chips 2.5kg x4</t>
        </is>
      </c>
      <c r="I636" t="inlineStr">
        <is>
          <t>Frozen</t>
        </is>
      </c>
      <c r="J636" t="n">
        <v>11</v>
      </c>
      <c r="K636" s="26" t="n">
        <v>29.6</v>
      </c>
      <c r="L636" s="26">
        <f>J636*K636</f>
        <v>325.6</v>
      </c>
      <c r="M636" s="26" t="n">
        <v>22.1</v>
      </c>
      <c r="N636" s="26">
        <f>J636*M636</f>
        <v>243.1</v>
      </c>
      <c r="O636" s="26">
        <f>L636-N636</f>
        <v>82.5</v>
      </c>
      <c r="P636">
        <f>IF(AND(OR(Dashboard!$C$5="All",F636=Dashboard!$C$5),OR(Dashboard!$G$5="All",I636=Dashboard!$G$5),OR(Dashboard!$K$5="All",G636=Dashboard!$K$5)),1,0)</f>
        <v>1</v>
      </c>
      <c r="Q636">
        <f>IF(P636=1,IF(COUNTIFS($C$2:C636,C636,$P$2:P636,1)=1,1,0),0)</f>
        <v>1</v>
      </c>
    </row>
    <row r="637">
      <c r="A637" s="24" t="n">
        <v>45978</v>
      </c>
      <c r="B637" s="25" t="n">
        <v>45962</v>
      </c>
      <c r="C637" t="inlineStr">
        <is>
          <t>SO-26219</t>
        </is>
      </c>
      <c r="D637" t="inlineStr">
        <is>
          <t>Pindleton Café</t>
        </is>
      </c>
      <c r="E637" t="inlineStr">
        <is>
          <t>Café</t>
        </is>
      </c>
      <c r="F637" t="inlineStr">
        <is>
          <t>East</t>
        </is>
      </c>
      <c r="G637" t="inlineStr">
        <is>
          <t>Priya N.</t>
        </is>
      </c>
      <c r="H637" t="inlineStr">
        <is>
          <t>Croissant dough x48</t>
        </is>
      </c>
      <c r="I637" t="inlineStr">
        <is>
          <t>Bakery</t>
        </is>
      </c>
      <c r="J637" t="n">
        <v>8</v>
      </c>
      <c r="K637" s="26" t="n">
        <v>67.2</v>
      </c>
      <c r="L637" s="26">
        <f>J637*K637</f>
        <v>537.6</v>
      </c>
      <c r="M637" s="26" t="n">
        <v>39.43</v>
      </c>
      <c r="N637" s="26">
        <f>J637*M637</f>
        <v>315.44</v>
      </c>
      <c r="O637" s="26">
        <f>L637-N637</f>
        <v>222.16</v>
      </c>
      <c r="P637">
        <f>IF(AND(OR(Dashboard!$C$5="All",F637=Dashboard!$C$5),OR(Dashboard!$G$5="All",I637=Dashboard!$G$5),OR(Dashboard!$K$5="All",G637=Dashboard!$K$5)),1,0)</f>
        <v>1</v>
      </c>
      <c r="Q637">
        <f>IF(P637=1,IF(COUNTIFS($C$2:C637,C637,$P$2:P637,1)=1,1,0),0)</f>
        <v>0</v>
      </c>
    </row>
    <row r="638">
      <c r="A638" s="24" t="n">
        <v>45978</v>
      </c>
      <c r="B638" s="25" t="n">
        <v>45962</v>
      </c>
      <c r="C638" t="inlineStr">
        <is>
          <t>SO-26219</t>
        </is>
      </c>
      <c r="D638" t="inlineStr">
        <is>
          <t>Pindleton Café</t>
        </is>
      </c>
      <c r="E638" t="inlineStr">
        <is>
          <t>Café</t>
        </is>
      </c>
      <c r="F638" t="inlineStr">
        <is>
          <t>East</t>
        </is>
      </c>
      <c r="G638" t="inlineStr">
        <is>
          <t>Priya N.</t>
        </is>
      </c>
      <c r="H638" t="inlineStr">
        <is>
          <t>Barista milk 1L x12</t>
        </is>
      </c>
      <c r="I638" t="inlineStr">
        <is>
          <t>Dairy &amp; eggs</t>
        </is>
      </c>
      <c r="J638" t="n">
        <v>13</v>
      </c>
      <c r="K638" s="26" t="n">
        <v>26.4</v>
      </c>
      <c r="L638" s="26">
        <f>J638*K638</f>
        <v>343.2</v>
      </c>
      <c r="M638" s="26" t="n">
        <v>20.87</v>
      </c>
      <c r="N638" s="26">
        <f>J638*M638</f>
        <v>271.31</v>
      </c>
      <c r="O638" s="26">
        <f>L638-N638</f>
        <v>71.89</v>
      </c>
      <c r="P638">
        <f>IF(AND(OR(Dashboard!$C$5="All",F638=Dashboard!$C$5),OR(Dashboard!$G$5="All",I638=Dashboard!$G$5),OR(Dashboard!$K$5="All",G638=Dashboard!$K$5)),1,0)</f>
        <v>1</v>
      </c>
      <c r="Q638">
        <f>IF(P638=1,IF(COUNTIFS($C$2:C638,C638,$P$2:P638,1)=1,1,0),0)</f>
        <v>0</v>
      </c>
    </row>
    <row r="639">
      <c r="A639" s="24" t="n">
        <v>45978</v>
      </c>
      <c r="B639" s="25" t="n">
        <v>45962</v>
      </c>
      <c r="C639" t="inlineStr">
        <is>
          <t>SO-26219</t>
        </is>
      </c>
      <c r="D639" t="inlineStr">
        <is>
          <t>Pindleton Café</t>
        </is>
      </c>
      <c r="E639" t="inlineStr">
        <is>
          <t>Café</t>
        </is>
      </c>
      <c r="F639" t="inlineStr">
        <is>
          <t>East</t>
        </is>
      </c>
      <c r="G639" t="inlineStr">
        <is>
          <t>Priya N.</t>
        </is>
      </c>
      <c r="H639" t="inlineStr">
        <is>
          <t>Loose-leaf tea 500g</t>
        </is>
      </c>
      <c r="I639" t="inlineStr">
        <is>
          <t>Beverages</t>
        </is>
      </c>
      <c r="J639" t="n">
        <v>4</v>
      </c>
      <c r="K639" s="26" t="n">
        <v>18.9</v>
      </c>
      <c r="L639" s="26">
        <f>J639*K639</f>
        <v>75.6</v>
      </c>
      <c r="M639" s="26" t="n">
        <v>11.78</v>
      </c>
      <c r="N639" s="26">
        <f>J639*M639</f>
        <v>47.12</v>
      </c>
      <c r="O639" s="26">
        <f>L639-N639</f>
        <v>28.48</v>
      </c>
      <c r="P639">
        <f>IF(AND(OR(Dashboard!$C$5="All",F639=Dashboard!$C$5),OR(Dashboard!$G$5="All",I639=Dashboard!$G$5),OR(Dashboard!$K$5="All",G639=Dashboard!$K$5)),1,0)</f>
        <v>1</v>
      </c>
      <c r="Q639">
        <f>IF(P639=1,IF(COUNTIFS($C$2:C639,C639,$P$2:P639,1)=1,1,0),0)</f>
        <v>0</v>
      </c>
    </row>
    <row r="640">
      <c r="A640" s="24" t="n">
        <v>45978</v>
      </c>
      <c r="B640" s="25" t="n">
        <v>45962</v>
      </c>
      <c r="C640" t="inlineStr">
        <is>
          <t>SO-26221</t>
        </is>
      </c>
      <c r="D640" t="inlineStr">
        <is>
          <t>Bellcourt Kitchen</t>
        </is>
      </c>
      <c r="E640" t="inlineStr">
        <is>
          <t>Restaurant</t>
        </is>
      </c>
      <c r="F640" t="inlineStr">
        <is>
          <t>East</t>
        </is>
      </c>
      <c r="G640" t="inlineStr">
        <is>
          <t>Priya N.</t>
        </is>
      </c>
      <c r="H640" t="inlineStr">
        <is>
          <t>Chips 2.5kg x4</t>
        </is>
      </c>
      <c r="I640" t="inlineStr">
        <is>
          <t>Frozen</t>
        </is>
      </c>
      <c r="J640" t="n">
        <v>11</v>
      </c>
      <c r="K640" s="26" t="n">
        <v>29.6</v>
      </c>
      <c r="L640" s="26">
        <f>J640*K640</f>
        <v>325.6</v>
      </c>
      <c r="M640" s="26" t="n">
        <v>22.3</v>
      </c>
      <c r="N640" s="26">
        <f>J640*M640</f>
        <v>245.3</v>
      </c>
      <c r="O640" s="26">
        <f>L640-N640</f>
        <v>80.3</v>
      </c>
      <c r="P640">
        <f>IF(AND(OR(Dashboard!$C$5="All",F640=Dashboard!$C$5),OR(Dashboard!$G$5="All",I640=Dashboard!$G$5),OR(Dashboard!$K$5="All",G640=Dashboard!$K$5)),1,0)</f>
        <v>1</v>
      </c>
      <c r="Q640">
        <f>IF(P640=1,IF(COUNTIFS($C$2:C640,C640,$P$2:P640,1)=1,1,0),0)</f>
        <v>1</v>
      </c>
    </row>
    <row r="641">
      <c r="A641" s="24" t="n">
        <v>45978</v>
      </c>
      <c r="B641" s="25" t="n">
        <v>45962</v>
      </c>
      <c r="C641" t="inlineStr">
        <is>
          <t>SO-26221</t>
        </is>
      </c>
      <c r="D641" t="inlineStr">
        <is>
          <t>Bellcourt Kitchen</t>
        </is>
      </c>
      <c r="E641" t="inlineStr">
        <is>
          <t>Restaurant</t>
        </is>
      </c>
      <c r="F641" t="inlineStr">
        <is>
          <t>East</t>
        </is>
      </c>
      <c r="G641" t="inlineStr">
        <is>
          <t>Priya N.</t>
        </is>
      </c>
      <c r="H641" t="inlineStr">
        <is>
          <t>Full cream milk 2L x6</t>
        </is>
      </c>
      <c r="I641" t="inlineStr">
        <is>
          <t>Dairy &amp; eggs</t>
        </is>
      </c>
      <c r="J641" t="n">
        <v>5</v>
      </c>
      <c r="K641" s="26" t="n">
        <v>15.6</v>
      </c>
      <c r="L641" s="26">
        <f>J641*K641</f>
        <v>78</v>
      </c>
      <c r="M641" s="26" t="n">
        <v>12.91</v>
      </c>
      <c r="N641" s="26">
        <f>J641*M641</f>
        <v>64.55</v>
      </c>
      <c r="O641" s="26">
        <f>L641-N641</f>
        <v>13.45</v>
      </c>
      <c r="P641">
        <f>IF(AND(OR(Dashboard!$C$5="All",F641=Dashboard!$C$5),OR(Dashboard!$G$5="All",I641=Dashboard!$G$5),OR(Dashboard!$K$5="All",G641=Dashboard!$K$5)),1,0)</f>
        <v>1</v>
      </c>
      <c r="Q641">
        <f>IF(P641=1,IF(COUNTIFS($C$2:C641,C641,$P$2:P641,1)=1,1,0),0)</f>
        <v>0</v>
      </c>
    </row>
    <row r="642">
      <c r="A642" s="24" t="n">
        <v>45978</v>
      </c>
      <c r="B642" s="25" t="n">
        <v>45962</v>
      </c>
      <c r="C642" t="inlineStr">
        <is>
          <t>SO-26221</t>
        </is>
      </c>
      <c r="D642" t="inlineStr">
        <is>
          <t>Bellcourt Kitchen</t>
        </is>
      </c>
      <c r="E642" t="inlineStr">
        <is>
          <t>Restaurant</t>
        </is>
      </c>
      <c r="F642" t="inlineStr">
        <is>
          <t>East</t>
        </is>
      </c>
      <c r="G642" t="inlineStr">
        <is>
          <t>Priya N.</t>
        </is>
      </c>
      <c r="H642" t="inlineStr">
        <is>
          <t>Canned tomatoes 2.5kg</t>
        </is>
      </c>
      <c r="I642" t="inlineStr">
        <is>
          <t>Dry goods</t>
        </is>
      </c>
      <c r="J642" t="n">
        <v>2</v>
      </c>
      <c r="K642" s="26" t="n">
        <v>7.95</v>
      </c>
      <c r="L642" s="26">
        <f>J642*K642</f>
        <v>15.9</v>
      </c>
      <c r="M642" s="26" t="n">
        <v>5.4</v>
      </c>
      <c r="N642" s="26">
        <f>J642*M642</f>
        <v>10.8</v>
      </c>
      <c r="O642" s="26">
        <f>L642-N642</f>
        <v>5.1</v>
      </c>
      <c r="P642">
        <f>IF(AND(OR(Dashboard!$C$5="All",F642=Dashboard!$C$5),OR(Dashboard!$G$5="All",I642=Dashboard!$G$5),OR(Dashboard!$K$5="All",G642=Dashboard!$K$5)),1,0)</f>
        <v>1</v>
      </c>
      <c r="Q642">
        <f>IF(P642=1,IF(COUNTIFS($C$2:C642,C642,$P$2:P642,1)=1,1,0),0)</f>
        <v>0</v>
      </c>
    </row>
    <row r="643">
      <c r="A643" s="24" t="n">
        <v>45979</v>
      </c>
      <c r="B643" s="25" t="n">
        <v>45962</v>
      </c>
      <c r="C643" t="inlineStr">
        <is>
          <t>SO-26187</t>
        </is>
      </c>
      <c r="D643" t="inlineStr">
        <is>
          <t>Fennick Espresso Bar</t>
        </is>
      </c>
      <c r="E643" t="inlineStr">
        <is>
          <t>Café</t>
        </is>
      </c>
      <c r="F643" t="inlineStr">
        <is>
          <t>East</t>
        </is>
      </c>
      <c r="G643" t="inlineStr">
        <is>
          <t>Priya N.</t>
        </is>
      </c>
      <c r="H643" t="inlineStr">
        <is>
          <t>Frozen berries 2kg</t>
        </is>
      </c>
      <c r="I643" t="inlineStr">
        <is>
          <t>Frozen</t>
        </is>
      </c>
      <c r="J643" t="n">
        <v>6</v>
      </c>
      <c r="K643" s="26" t="n">
        <v>19.8</v>
      </c>
      <c r="L643" s="26">
        <f>J643*K643</f>
        <v>118.8</v>
      </c>
      <c r="M643" s="26" t="n">
        <v>14.65</v>
      </c>
      <c r="N643" s="26">
        <f>J643*M643</f>
        <v>87.9</v>
      </c>
      <c r="O643" s="26">
        <f>L643-N643</f>
        <v>30.9</v>
      </c>
      <c r="P643">
        <f>IF(AND(OR(Dashboard!$C$5="All",F643=Dashboard!$C$5),OR(Dashboard!$G$5="All",I643=Dashboard!$G$5),OR(Dashboard!$K$5="All",G643=Dashboard!$K$5)),1,0)</f>
        <v>1</v>
      </c>
      <c r="Q643">
        <f>IF(P643=1,IF(COUNTIFS($C$2:C643,C643,$P$2:P643,1)=1,1,0),0)</f>
        <v>1</v>
      </c>
    </row>
    <row r="644">
      <c r="A644" s="24" t="n">
        <v>45979</v>
      </c>
      <c r="B644" s="25" t="n">
        <v>45962</v>
      </c>
      <c r="C644" t="inlineStr">
        <is>
          <t>SO-26187</t>
        </is>
      </c>
      <c r="D644" t="inlineStr">
        <is>
          <t>Fennick Espresso Bar</t>
        </is>
      </c>
      <c r="E644" t="inlineStr">
        <is>
          <t>Café</t>
        </is>
      </c>
      <c r="F644" t="inlineStr">
        <is>
          <t>East</t>
        </is>
      </c>
      <c r="G644" t="inlineStr">
        <is>
          <t>Priya N.</t>
        </is>
      </c>
      <c r="H644" t="inlineStr">
        <is>
          <t>Barista milk 1L x12</t>
        </is>
      </c>
      <c r="I644" t="inlineStr">
        <is>
          <t>Dairy &amp; eggs</t>
        </is>
      </c>
      <c r="J644" t="n">
        <v>6</v>
      </c>
      <c r="K644" s="26" t="n">
        <v>26.4</v>
      </c>
      <c r="L644" s="26">
        <f>J644*K644</f>
        <v>158.4</v>
      </c>
      <c r="M644" s="26" t="n">
        <v>21.25</v>
      </c>
      <c r="N644" s="26">
        <f>J644*M644</f>
        <v>127.5</v>
      </c>
      <c r="O644" s="26">
        <f>L644-N644</f>
        <v>30.9</v>
      </c>
      <c r="P644">
        <f>IF(AND(OR(Dashboard!$C$5="All",F644=Dashboard!$C$5),OR(Dashboard!$G$5="All",I644=Dashboard!$G$5),OR(Dashboard!$K$5="All",G644=Dashboard!$K$5)),1,0)</f>
        <v>1</v>
      </c>
      <c r="Q644">
        <f>IF(P644=1,IF(COUNTIFS($C$2:C644,C644,$P$2:P644,1)=1,1,0),0)</f>
        <v>0</v>
      </c>
    </row>
    <row r="645">
      <c r="A645" s="24" t="n">
        <v>45979</v>
      </c>
      <c r="B645" s="25" t="n">
        <v>45962</v>
      </c>
      <c r="C645" t="inlineStr">
        <is>
          <t>SO-26187</t>
        </is>
      </c>
      <c r="D645" t="inlineStr">
        <is>
          <t>Fennick Espresso Bar</t>
        </is>
      </c>
      <c r="E645" t="inlineStr">
        <is>
          <t>Café</t>
        </is>
      </c>
      <c r="F645" t="inlineStr">
        <is>
          <t>East</t>
        </is>
      </c>
      <c r="G645" t="inlineStr">
        <is>
          <t>Priya N.</t>
        </is>
      </c>
      <c r="H645" t="inlineStr">
        <is>
          <t>Brioche buns x24</t>
        </is>
      </c>
      <c r="I645" t="inlineStr">
        <is>
          <t>Bakery</t>
        </is>
      </c>
      <c r="J645" t="n">
        <v>14</v>
      </c>
      <c r="K645" s="26" t="n">
        <v>26.4</v>
      </c>
      <c r="L645" s="26">
        <f>J645*K645</f>
        <v>369.6</v>
      </c>
      <c r="M645" s="26" t="n">
        <v>14.66</v>
      </c>
      <c r="N645" s="26">
        <f>J645*M645</f>
        <v>205.24</v>
      </c>
      <c r="O645" s="26">
        <f>L645-N645</f>
        <v>164.36</v>
      </c>
      <c r="P645">
        <f>IF(AND(OR(Dashboard!$C$5="All",F645=Dashboard!$C$5),OR(Dashboard!$G$5="All",I645=Dashboard!$G$5),OR(Dashboard!$K$5="All",G645=Dashboard!$K$5)),1,0)</f>
        <v>1</v>
      </c>
      <c r="Q645">
        <f>IF(P645=1,IF(COUNTIFS($C$2:C645,C645,$P$2:P645,1)=1,1,0),0)</f>
        <v>0</v>
      </c>
    </row>
    <row r="646">
      <c r="A646" s="24" t="n">
        <v>45979</v>
      </c>
      <c r="B646" s="25" t="n">
        <v>45962</v>
      </c>
      <c r="C646" t="inlineStr">
        <is>
          <t>SO-26187</t>
        </is>
      </c>
      <c r="D646" t="inlineStr">
        <is>
          <t>Fennick Espresso Bar</t>
        </is>
      </c>
      <c r="E646" t="inlineStr">
        <is>
          <t>Café</t>
        </is>
      </c>
      <c r="F646" t="inlineStr">
        <is>
          <t>East</t>
        </is>
      </c>
      <c r="G646" t="inlineStr">
        <is>
          <t>Priya N.</t>
        </is>
      </c>
      <c r="H646" t="inlineStr">
        <is>
          <t>Olive oil 4L</t>
        </is>
      </c>
      <c r="I646" t="inlineStr">
        <is>
          <t>Dry goods</t>
        </is>
      </c>
      <c r="J646" t="n">
        <v>2</v>
      </c>
      <c r="K646" s="26" t="n">
        <v>38.9</v>
      </c>
      <c r="L646" s="26">
        <f>J646*K646</f>
        <v>77.8</v>
      </c>
      <c r="M646" s="26" t="n">
        <v>27.85</v>
      </c>
      <c r="N646" s="26">
        <f>J646*M646</f>
        <v>55.7</v>
      </c>
      <c r="O646" s="26">
        <f>L646-N646</f>
        <v>22.1</v>
      </c>
      <c r="P646">
        <f>IF(AND(OR(Dashboard!$C$5="All",F646=Dashboard!$C$5),OR(Dashboard!$G$5="All",I646=Dashboard!$G$5),OR(Dashboard!$K$5="All",G646=Dashboard!$K$5)),1,0)</f>
        <v>1</v>
      </c>
      <c r="Q646">
        <f>IF(P646=1,IF(COUNTIFS($C$2:C646,C646,$P$2:P646,1)=1,1,0),0)</f>
        <v>0</v>
      </c>
    </row>
    <row r="647">
      <c r="A647" s="24" t="n">
        <v>45979</v>
      </c>
      <c r="B647" s="25" t="n">
        <v>45962</v>
      </c>
      <c r="C647" t="inlineStr">
        <is>
          <t>SO-26214</t>
        </is>
      </c>
      <c r="D647" t="inlineStr">
        <is>
          <t>Grisdale Catering</t>
        </is>
      </c>
      <c r="E647" t="inlineStr">
        <is>
          <t>Caterer</t>
        </is>
      </c>
      <c r="F647" t="inlineStr">
        <is>
          <t>East</t>
        </is>
      </c>
      <c r="G647" t="inlineStr">
        <is>
          <t>Priya N.</t>
        </is>
      </c>
      <c r="H647" t="inlineStr">
        <is>
          <t>Gelato 5L</t>
        </is>
      </c>
      <c r="I647" t="inlineStr">
        <is>
          <t>Frozen</t>
        </is>
      </c>
      <c r="J647" t="n">
        <v>7</v>
      </c>
      <c r="K647" s="26" t="n">
        <v>46.5</v>
      </c>
      <c r="L647" s="26">
        <f>J647*K647</f>
        <v>325.5</v>
      </c>
      <c r="M647" s="26" t="n">
        <v>37.05</v>
      </c>
      <c r="N647" s="26">
        <f>J647*M647</f>
        <v>259.35</v>
      </c>
      <c r="O647" s="26">
        <f>L647-N647</f>
        <v>66.15</v>
      </c>
      <c r="P647">
        <f>IF(AND(OR(Dashboard!$C$5="All",F647=Dashboard!$C$5),OR(Dashboard!$G$5="All",I647=Dashboard!$G$5),OR(Dashboard!$K$5="All",G647=Dashboard!$K$5)),1,0)</f>
        <v>1</v>
      </c>
      <c r="Q647">
        <f>IF(P647=1,IF(COUNTIFS($C$2:C647,C647,$P$2:P647,1)=1,1,0),0)</f>
        <v>1</v>
      </c>
    </row>
    <row r="648">
      <c r="A648" s="24" t="n">
        <v>45979</v>
      </c>
      <c r="B648" s="25" t="n">
        <v>45962</v>
      </c>
      <c r="C648" t="inlineStr">
        <is>
          <t>SO-26214</t>
        </is>
      </c>
      <c r="D648" t="inlineStr">
        <is>
          <t>Grisdale Catering</t>
        </is>
      </c>
      <c r="E648" t="inlineStr">
        <is>
          <t>Caterer</t>
        </is>
      </c>
      <c r="F648" t="inlineStr">
        <is>
          <t>East</t>
        </is>
      </c>
      <c r="G648" t="inlineStr">
        <is>
          <t>Priya N.</t>
        </is>
      </c>
      <c r="H648" t="inlineStr">
        <is>
          <t>Free-range eggs 15dz</t>
        </is>
      </c>
      <c r="I648" t="inlineStr">
        <is>
          <t>Dairy &amp; eggs</t>
        </is>
      </c>
      <c r="J648" t="n">
        <v>7</v>
      </c>
      <c r="K648" s="26" t="n">
        <v>84</v>
      </c>
      <c r="L648" s="26">
        <f>J648*K648</f>
        <v>588</v>
      </c>
      <c r="M648" s="26" t="n">
        <v>68.13</v>
      </c>
      <c r="N648" s="26">
        <f>J648*M648</f>
        <v>476.91</v>
      </c>
      <c r="O648" s="26">
        <f>L648-N648</f>
        <v>111.09</v>
      </c>
      <c r="P648">
        <f>IF(AND(OR(Dashboard!$C$5="All",F648=Dashboard!$C$5),OR(Dashboard!$G$5="All",I648=Dashboard!$G$5),OR(Dashboard!$K$5="All",G648=Dashboard!$K$5)),1,0)</f>
        <v>1</v>
      </c>
      <c r="Q648">
        <f>IF(P648=1,IF(COUNTIFS($C$2:C648,C648,$P$2:P648,1)=1,1,0),0)</f>
        <v>0</v>
      </c>
    </row>
    <row r="649">
      <c r="A649" s="24" t="n">
        <v>45979</v>
      </c>
      <c r="B649" s="25" t="n">
        <v>45962</v>
      </c>
      <c r="C649" t="inlineStr">
        <is>
          <t>SO-26214</t>
        </is>
      </c>
      <c r="D649" t="inlineStr">
        <is>
          <t>Grisdale Catering</t>
        </is>
      </c>
      <c r="E649" t="inlineStr">
        <is>
          <t>Caterer</t>
        </is>
      </c>
      <c r="F649" t="inlineStr">
        <is>
          <t>East</t>
        </is>
      </c>
      <c r="G649" t="inlineStr">
        <is>
          <t>Priya N.</t>
        </is>
      </c>
      <c r="H649" t="inlineStr">
        <is>
          <t>Bagels x36</t>
        </is>
      </c>
      <c r="I649" t="inlineStr">
        <is>
          <t>Bakery</t>
        </is>
      </c>
      <c r="J649" t="n">
        <v>13</v>
      </c>
      <c r="K649" s="26" t="n">
        <v>38.5</v>
      </c>
      <c r="L649" s="26">
        <f>J649*K649</f>
        <v>500.5</v>
      </c>
      <c r="M649" s="26" t="n">
        <v>21.29</v>
      </c>
      <c r="N649" s="26">
        <f>J649*M649</f>
        <v>276.77</v>
      </c>
      <c r="O649" s="26">
        <f>L649-N649</f>
        <v>223.73</v>
      </c>
      <c r="P649">
        <f>IF(AND(OR(Dashboard!$C$5="All",F649=Dashboard!$C$5),OR(Dashboard!$G$5="All",I649=Dashboard!$G$5),OR(Dashboard!$K$5="All",G649=Dashboard!$K$5)),1,0)</f>
        <v>1</v>
      </c>
      <c r="Q649">
        <f>IF(P649=1,IF(COUNTIFS($C$2:C649,C649,$P$2:P649,1)=1,1,0),0)</f>
        <v>0</v>
      </c>
    </row>
    <row r="650">
      <c r="A650" s="24" t="n">
        <v>45979</v>
      </c>
      <c r="B650" s="25" t="n">
        <v>45962</v>
      </c>
      <c r="C650" t="inlineStr">
        <is>
          <t>SO-26217</t>
        </is>
      </c>
      <c r="D650" t="inlineStr">
        <is>
          <t>Fallowden Coffee House</t>
        </is>
      </c>
      <c r="E650" t="inlineStr">
        <is>
          <t>Café</t>
        </is>
      </c>
      <c r="F650" t="inlineStr">
        <is>
          <t>South</t>
        </is>
      </c>
      <c r="G650" t="inlineStr">
        <is>
          <t>Tom W.</t>
        </is>
      </c>
      <c r="H650" t="inlineStr">
        <is>
          <t>Coffee beans 1kg</t>
        </is>
      </c>
      <c r="I650" t="inlineStr">
        <is>
          <t>Beverages</t>
        </is>
      </c>
      <c r="J650" t="n">
        <v>3</v>
      </c>
      <c r="K650" s="26" t="n">
        <v>31.5</v>
      </c>
      <c r="L650" s="26">
        <f>J650*K650</f>
        <v>94.5</v>
      </c>
      <c r="M650" s="26" t="n">
        <v>19.56</v>
      </c>
      <c r="N650" s="26">
        <f>J650*M650</f>
        <v>58.68</v>
      </c>
      <c r="O650" s="26">
        <f>L650-N650</f>
        <v>35.82</v>
      </c>
      <c r="P650">
        <f>IF(AND(OR(Dashboard!$C$5="All",F650=Dashboard!$C$5),OR(Dashboard!$G$5="All",I650=Dashboard!$G$5),OR(Dashboard!$K$5="All",G650=Dashboard!$K$5)),1,0)</f>
        <v>1</v>
      </c>
      <c r="Q650">
        <f>IF(P650=1,IF(COUNTIFS($C$2:C650,C650,$P$2:P650,1)=1,1,0),0)</f>
        <v>1</v>
      </c>
    </row>
    <row r="651">
      <c r="A651" s="24" t="n">
        <v>45979</v>
      </c>
      <c r="B651" s="25" t="n">
        <v>45962</v>
      </c>
      <c r="C651" t="inlineStr">
        <is>
          <t>SO-26217</t>
        </is>
      </c>
      <c r="D651" t="inlineStr">
        <is>
          <t>Fallowden Coffee House</t>
        </is>
      </c>
      <c r="E651" t="inlineStr">
        <is>
          <t>Café</t>
        </is>
      </c>
      <c r="F651" t="inlineStr">
        <is>
          <t>South</t>
        </is>
      </c>
      <c r="G651" t="inlineStr">
        <is>
          <t>Tom W.</t>
        </is>
      </c>
      <c r="H651" t="inlineStr">
        <is>
          <t>Rolled oats 5kg</t>
        </is>
      </c>
      <c r="I651" t="inlineStr">
        <is>
          <t>Dry goods</t>
        </is>
      </c>
      <c r="J651" t="n">
        <v>11</v>
      </c>
      <c r="K651" s="26" t="n">
        <v>14.75</v>
      </c>
      <c r="L651" s="26">
        <f>J651*K651</f>
        <v>162.25</v>
      </c>
      <c r="M651" s="26" t="n">
        <v>10.33</v>
      </c>
      <c r="N651" s="26">
        <f>J651*M651</f>
        <v>113.63</v>
      </c>
      <c r="O651" s="26">
        <f>L651-N651</f>
        <v>48.62</v>
      </c>
      <c r="P651">
        <f>IF(AND(OR(Dashboard!$C$5="All",F651=Dashboard!$C$5),OR(Dashboard!$G$5="All",I651=Dashboard!$G$5),OR(Dashboard!$K$5="All",G651=Dashboard!$K$5)),1,0)</f>
        <v>1</v>
      </c>
      <c r="Q651">
        <f>IF(P651=1,IF(COUNTIFS($C$2:C651,C651,$P$2:P651,1)=1,1,0),0)</f>
        <v>0</v>
      </c>
    </row>
    <row r="652">
      <c r="A652" s="24" t="n">
        <v>45980</v>
      </c>
      <c r="B652" s="25" t="n">
        <v>45962</v>
      </c>
      <c r="C652" t="inlineStr">
        <is>
          <t>SO-26226</t>
        </is>
      </c>
      <c r="D652" t="inlineStr">
        <is>
          <t>Quarrow Café</t>
        </is>
      </c>
      <c r="E652" t="inlineStr">
        <is>
          <t>Café</t>
        </is>
      </c>
      <c r="F652" t="inlineStr">
        <is>
          <t>West</t>
        </is>
      </c>
      <c r="G652" t="inlineStr">
        <is>
          <t>Lena K.</t>
        </is>
      </c>
      <c r="H652" t="inlineStr">
        <is>
          <t>Canned tomatoes 2.5kg</t>
        </is>
      </c>
      <c r="I652" t="inlineStr">
        <is>
          <t>Dry goods</t>
        </is>
      </c>
      <c r="J652" t="n">
        <v>12</v>
      </c>
      <c r="K652" s="26" t="n">
        <v>7.95</v>
      </c>
      <c r="L652" s="26">
        <f>J652*K652</f>
        <v>95.4</v>
      </c>
      <c r="M652" s="26" t="n">
        <v>5.37</v>
      </c>
      <c r="N652" s="26">
        <f>J652*M652</f>
        <v>64.44</v>
      </c>
      <c r="O652" s="26">
        <f>L652-N652</f>
        <v>30.96</v>
      </c>
      <c r="P652">
        <f>IF(AND(OR(Dashboard!$C$5="All",F652=Dashboard!$C$5),OR(Dashboard!$G$5="All",I652=Dashboard!$G$5),OR(Dashboard!$K$5="All",G652=Dashboard!$K$5)),1,0)</f>
        <v>1</v>
      </c>
      <c r="Q652">
        <f>IF(P652=1,IF(COUNTIFS($C$2:C652,C652,$P$2:P652,1)=1,1,0),0)</f>
        <v>1</v>
      </c>
    </row>
    <row r="653">
      <c r="A653" s="24" t="n">
        <v>45980</v>
      </c>
      <c r="B653" s="25" t="n">
        <v>45962</v>
      </c>
      <c r="C653" t="inlineStr">
        <is>
          <t>SO-26226</t>
        </is>
      </c>
      <c r="D653" t="inlineStr">
        <is>
          <t>Quarrow Café</t>
        </is>
      </c>
      <c r="E653" t="inlineStr">
        <is>
          <t>Café</t>
        </is>
      </c>
      <c r="F653" t="inlineStr">
        <is>
          <t>West</t>
        </is>
      </c>
      <c r="G653" t="inlineStr">
        <is>
          <t>Lena K.</t>
        </is>
      </c>
      <c r="H653" t="inlineStr">
        <is>
          <t>Chai concentrate 1L x6</t>
        </is>
      </c>
      <c r="I653" t="inlineStr">
        <is>
          <t>Beverages</t>
        </is>
      </c>
      <c r="J653" t="n">
        <v>10</v>
      </c>
      <c r="K653" s="26" t="n">
        <v>42</v>
      </c>
      <c r="L653" s="26">
        <f>J653*K653</f>
        <v>420</v>
      </c>
      <c r="M653" s="26" t="n">
        <v>26.59</v>
      </c>
      <c r="N653" s="26">
        <f>J653*M653</f>
        <v>265.9</v>
      </c>
      <c r="O653" s="26">
        <f>L653-N653</f>
        <v>154.1</v>
      </c>
      <c r="P653">
        <f>IF(AND(OR(Dashboard!$C$5="All",F653=Dashboard!$C$5),OR(Dashboard!$G$5="All",I653=Dashboard!$G$5),OR(Dashboard!$K$5="All",G653=Dashboard!$K$5)),1,0)</f>
        <v>1</v>
      </c>
      <c r="Q653">
        <f>IF(P653=1,IF(COUNTIFS($C$2:C653,C653,$P$2:P653,1)=1,1,0),0)</f>
        <v>0</v>
      </c>
    </row>
    <row r="654">
      <c r="A654" s="24" t="n">
        <v>45980</v>
      </c>
      <c r="B654" s="25" t="n">
        <v>45962</v>
      </c>
      <c r="C654" t="inlineStr">
        <is>
          <t>SO-26226</t>
        </is>
      </c>
      <c r="D654" t="inlineStr">
        <is>
          <t>Quarrow Café</t>
        </is>
      </c>
      <c r="E654" t="inlineStr">
        <is>
          <t>Café</t>
        </is>
      </c>
      <c r="F654" t="inlineStr">
        <is>
          <t>West</t>
        </is>
      </c>
      <c r="G654" t="inlineStr">
        <is>
          <t>Lena K.</t>
        </is>
      </c>
      <c r="H654" t="inlineStr">
        <is>
          <t>Gelato 5L</t>
        </is>
      </c>
      <c r="I654" t="inlineStr">
        <is>
          <t>Frozen</t>
        </is>
      </c>
      <c r="J654" t="n">
        <v>7</v>
      </c>
      <c r="K654" s="26" t="n">
        <v>46.5</v>
      </c>
      <c r="L654" s="26">
        <f>J654*K654</f>
        <v>325.5</v>
      </c>
      <c r="M654" s="26" t="n">
        <v>36.14</v>
      </c>
      <c r="N654" s="26">
        <f>J654*M654</f>
        <v>252.98</v>
      </c>
      <c r="O654" s="26">
        <f>L654-N654</f>
        <v>72.52</v>
      </c>
      <c r="P654">
        <f>IF(AND(OR(Dashboard!$C$5="All",F654=Dashboard!$C$5),OR(Dashboard!$G$5="All",I654=Dashboard!$G$5),OR(Dashboard!$K$5="All",G654=Dashboard!$K$5)),1,0)</f>
        <v>1</v>
      </c>
      <c r="Q654">
        <f>IF(P654=1,IF(COUNTIFS($C$2:C654,C654,$P$2:P654,1)=1,1,0),0)</f>
        <v>0</v>
      </c>
    </row>
    <row r="655">
      <c r="A655" s="24" t="n">
        <v>45981</v>
      </c>
      <c r="B655" s="25" t="n">
        <v>45962</v>
      </c>
      <c r="C655" t="inlineStr">
        <is>
          <t>SO-26224</t>
        </is>
      </c>
      <c r="D655" t="inlineStr">
        <is>
          <t>Thornable Kitchen</t>
        </is>
      </c>
      <c r="E655" t="inlineStr">
        <is>
          <t>Restaurant</t>
        </is>
      </c>
      <c r="F655" t="inlineStr">
        <is>
          <t>South</t>
        </is>
      </c>
      <c r="G655" t="inlineStr">
        <is>
          <t>Tom W.</t>
        </is>
      </c>
      <c r="H655" t="inlineStr">
        <is>
          <t>Croissant dough x48</t>
        </is>
      </c>
      <c r="I655" t="inlineStr">
        <is>
          <t>Bakery</t>
        </is>
      </c>
      <c r="J655" t="n">
        <v>14</v>
      </c>
      <c r="K655" s="26" t="n">
        <v>67.2</v>
      </c>
      <c r="L655" s="26">
        <f>J655*K655</f>
        <v>940.8</v>
      </c>
      <c r="M655" s="26" t="n">
        <v>37.27</v>
      </c>
      <c r="N655" s="26">
        <f>J655*M655</f>
        <v>521.78</v>
      </c>
      <c r="O655" s="26">
        <f>L655-N655</f>
        <v>419.02</v>
      </c>
      <c r="P655">
        <f>IF(AND(OR(Dashboard!$C$5="All",F655=Dashboard!$C$5),OR(Dashboard!$G$5="All",I655=Dashboard!$G$5),OR(Dashboard!$K$5="All",G655=Dashboard!$K$5)),1,0)</f>
        <v>1</v>
      </c>
      <c r="Q655">
        <f>IF(P655=1,IF(COUNTIFS($C$2:C655,C655,$P$2:P655,1)=1,1,0),0)</f>
        <v>1</v>
      </c>
    </row>
    <row r="656">
      <c r="A656" s="24" t="n">
        <v>45981</v>
      </c>
      <c r="B656" s="25" t="n">
        <v>45962</v>
      </c>
      <c r="C656" t="inlineStr">
        <is>
          <t>SO-26224</t>
        </is>
      </c>
      <c r="D656" t="inlineStr">
        <is>
          <t>Thornable Kitchen</t>
        </is>
      </c>
      <c r="E656" t="inlineStr">
        <is>
          <t>Restaurant</t>
        </is>
      </c>
      <c r="F656" t="inlineStr">
        <is>
          <t>South</t>
        </is>
      </c>
      <c r="G656" t="inlineStr">
        <is>
          <t>Tom W.</t>
        </is>
      </c>
      <c r="H656" t="inlineStr">
        <is>
          <t>Full cream milk 2L x6</t>
        </is>
      </c>
      <c r="I656" t="inlineStr">
        <is>
          <t>Dairy &amp; eggs</t>
        </is>
      </c>
      <c r="J656" t="n">
        <v>11</v>
      </c>
      <c r="K656" s="26" t="n">
        <v>15.6</v>
      </c>
      <c r="L656" s="26">
        <f>J656*K656</f>
        <v>171.6</v>
      </c>
      <c r="M656" s="26" t="n">
        <v>12.99</v>
      </c>
      <c r="N656" s="26">
        <f>J656*M656</f>
        <v>142.89</v>
      </c>
      <c r="O656" s="26">
        <f>L656-N656</f>
        <v>28.71</v>
      </c>
      <c r="P656">
        <f>IF(AND(OR(Dashboard!$C$5="All",F656=Dashboard!$C$5),OR(Dashboard!$G$5="All",I656=Dashboard!$G$5),OR(Dashboard!$K$5="All",G656=Dashboard!$K$5)),1,0)</f>
        <v>1</v>
      </c>
      <c r="Q656">
        <f>IF(P656=1,IF(COUNTIFS($C$2:C656,C656,$P$2:P656,1)=1,1,0),0)</f>
        <v>0</v>
      </c>
    </row>
    <row r="657">
      <c r="A657" s="24" t="n">
        <v>45981</v>
      </c>
      <c r="B657" s="25" t="n">
        <v>45962</v>
      </c>
      <c r="C657" t="inlineStr">
        <is>
          <t>SO-26224</t>
        </is>
      </c>
      <c r="D657" t="inlineStr">
        <is>
          <t>Thornable Kitchen</t>
        </is>
      </c>
      <c r="E657" t="inlineStr">
        <is>
          <t>Restaurant</t>
        </is>
      </c>
      <c r="F657" t="inlineStr">
        <is>
          <t>South</t>
        </is>
      </c>
      <c r="G657" t="inlineStr">
        <is>
          <t>Tom W.</t>
        </is>
      </c>
      <c r="H657" t="inlineStr">
        <is>
          <t>Loose-leaf tea 500g</t>
        </is>
      </c>
      <c r="I657" t="inlineStr">
        <is>
          <t>Beverages</t>
        </is>
      </c>
      <c r="J657" t="n">
        <v>10</v>
      </c>
      <c r="K657" s="26" t="n">
        <v>18.9</v>
      </c>
      <c r="L657" s="26">
        <f>J657*K657</f>
        <v>189</v>
      </c>
      <c r="M657" s="26" t="n">
        <v>11.62</v>
      </c>
      <c r="N657" s="26">
        <f>J657*M657</f>
        <v>116.2</v>
      </c>
      <c r="O657" s="26">
        <f>L657-N657</f>
        <v>72.8</v>
      </c>
      <c r="P657">
        <f>IF(AND(OR(Dashboard!$C$5="All",F657=Dashboard!$C$5),OR(Dashboard!$G$5="All",I657=Dashboard!$G$5),OR(Dashboard!$K$5="All",G657=Dashboard!$K$5)),1,0)</f>
        <v>1</v>
      </c>
      <c r="Q657">
        <f>IF(P657=1,IF(COUNTIFS($C$2:C657,C657,$P$2:P657,1)=1,1,0),0)</f>
        <v>0</v>
      </c>
    </row>
    <row r="658">
      <c r="A658" s="24" t="n">
        <v>45981</v>
      </c>
      <c r="B658" s="25" t="n">
        <v>45962</v>
      </c>
      <c r="C658" t="inlineStr">
        <is>
          <t>SO-26234</t>
        </is>
      </c>
      <c r="D658" t="inlineStr">
        <is>
          <t>Brasken Events Co.</t>
        </is>
      </c>
      <c r="E658" t="inlineStr">
        <is>
          <t>Caterer</t>
        </is>
      </c>
      <c r="F658" t="inlineStr">
        <is>
          <t>North</t>
        </is>
      </c>
      <c r="G658" t="inlineStr">
        <is>
          <t>Priya N.</t>
        </is>
      </c>
      <c r="H658" t="inlineStr">
        <is>
          <t>Sparkling water 24pk</t>
        </is>
      </c>
      <c r="I658" t="inlineStr">
        <is>
          <t>Beverages</t>
        </is>
      </c>
      <c r="J658" t="n">
        <v>8</v>
      </c>
      <c r="K658" s="26" t="n">
        <v>21.6</v>
      </c>
      <c r="L658" s="26">
        <f>J658*K658</f>
        <v>172.8</v>
      </c>
      <c r="M658" s="26" t="n">
        <v>13.8</v>
      </c>
      <c r="N658" s="26">
        <f>J658*M658</f>
        <v>110.4</v>
      </c>
      <c r="O658" s="26">
        <f>L658-N658</f>
        <v>62.4</v>
      </c>
      <c r="P658">
        <f>IF(AND(OR(Dashboard!$C$5="All",F658=Dashboard!$C$5),OR(Dashboard!$G$5="All",I658=Dashboard!$G$5),OR(Dashboard!$K$5="All",G658=Dashboard!$K$5)),1,0)</f>
        <v>1</v>
      </c>
      <c r="Q658">
        <f>IF(P658=1,IF(COUNTIFS($C$2:C658,C658,$P$2:P658,1)=1,1,0),0)</f>
        <v>1</v>
      </c>
    </row>
    <row r="659">
      <c r="A659" s="24" t="n">
        <v>45981</v>
      </c>
      <c r="B659" s="25" t="n">
        <v>45962</v>
      </c>
      <c r="C659" t="inlineStr">
        <is>
          <t>SO-26234</t>
        </is>
      </c>
      <c r="D659" t="inlineStr">
        <is>
          <t>Brasken Events Co.</t>
        </is>
      </c>
      <c r="E659" t="inlineStr">
        <is>
          <t>Caterer</t>
        </is>
      </c>
      <c r="F659" t="inlineStr">
        <is>
          <t>North</t>
        </is>
      </c>
      <c r="G659" t="inlineStr">
        <is>
          <t>Priya N.</t>
        </is>
      </c>
      <c r="H659" t="inlineStr">
        <is>
          <t>Canned tomatoes 2.5kg</t>
        </is>
      </c>
      <c r="I659" t="inlineStr">
        <is>
          <t>Dry goods</t>
        </is>
      </c>
      <c r="J659" t="n">
        <v>8</v>
      </c>
      <c r="K659" s="26" t="n">
        <v>7.95</v>
      </c>
      <c r="L659" s="26">
        <f>J659*K659</f>
        <v>63.6</v>
      </c>
      <c r="M659" s="26" t="n">
        <v>5.5</v>
      </c>
      <c r="N659" s="26">
        <f>J659*M659</f>
        <v>44</v>
      </c>
      <c r="O659" s="26">
        <f>L659-N659</f>
        <v>19.6</v>
      </c>
      <c r="P659">
        <f>IF(AND(OR(Dashboard!$C$5="All",F659=Dashboard!$C$5),OR(Dashboard!$G$5="All",I659=Dashboard!$G$5),OR(Dashboard!$K$5="All",G659=Dashboard!$K$5)),1,0)</f>
        <v>1</v>
      </c>
      <c r="Q659">
        <f>IF(P659=1,IF(COUNTIFS($C$2:C659,C659,$P$2:P659,1)=1,1,0),0)</f>
        <v>0</v>
      </c>
    </row>
    <row r="660">
      <c r="A660" s="24" t="n">
        <v>45981</v>
      </c>
      <c r="B660" s="25" t="n">
        <v>45962</v>
      </c>
      <c r="C660" t="inlineStr">
        <is>
          <t>SO-26234</t>
        </is>
      </c>
      <c r="D660" t="inlineStr">
        <is>
          <t>Brasken Events Co.</t>
        </is>
      </c>
      <c r="E660" t="inlineStr">
        <is>
          <t>Caterer</t>
        </is>
      </c>
      <c r="F660" t="inlineStr">
        <is>
          <t>North</t>
        </is>
      </c>
      <c r="G660" t="inlineStr">
        <is>
          <t>Priya N.</t>
        </is>
      </c>
      <c r="H660" t="inlineStr">
        <is>
          <t>Bagels x36</t>
        </is>
      </c>
      <c r="I660" t="inlineStr">
        <is>
          <t>Bakery</t>
        </is>
      </c>
      <c r="J660" t="n">
        <v>14</v>
      </c>
      <c r="K660" s="26" t="n">
        <v>38.5</v>
      </c>
      <c r="L660" s="26">
        <f>J660*K660</f>
        <v>539</v>
      </c>
      <c r="M660" s="26" t="n">
        <v>23.34</v>
      </c>
      <c r="N660" s="26">
        <f>J660*M660</f>
        <v>326.76</v>
      </c>
      <c r="O660" s="26">
        <f>L660-N660</f>
        <v>212.24</v>
      </c>
      <c r="P660">
        <f>IF(AND(OR(Dashboard!$C$5="All",F660=Dashboard!$C$5),OR(Dashboard!$G$5="All",I660=Dashboard!$G$5),OR(Dashboard!$K$5="All",G660=Dashboard!$K$5)),1,0)</f>
        <v>1</v>
      </c>
      <c r="Q660">
        <f>IF(P660=1,IF(COUNTIFS($C$2:C660,C660,$P$2:P660,1)=1,1,0),0)</f>
        <v>0</v>
      </c>
    </row>
    <row r="661">
      <c r="A661" s="24" t="n">
        <v>45981</v>
      </c>
      <c r="B661" s="25" t="n">
        <v>45962</v>
      </c>
      <c r="C661" t="inlineStr">
        <is>
          <t>SO-26234</t>
        </is>
      </c>
      <c r="D661" t="inlineStr">
        <is>
          <t>Brasken Events Co.</t>
        </is>
      </c>
      <c r="E661" t="inlineStr">
        <is>
          <t>Caterer</t>
        </is>
      </c>
      <c r="F661" t="inlineStr">
        <is>
          <t>North</t>
        </is>
      </c>
      <c r="G661" t="inlineStr">
        <is>
          <t>Priya N.</t>
        </is>
      </c>
      <c r="H661" t="inlineStr">
        <is>
          <t>Unsalted butter 5kg</t>
        </is>
      </c>
      <c r="I661" t="inlineStr">
        <is>
          <t>Dairy &amp; eggs</t>
        </is>
      </c>
      <c r="J661" t="n">
        <v>3</v>
      </c>
      <c r="K661" s="26" t="n">
        <v>58</v>
      </c>
      <c r="L661" s="26">
        <f>J661*K661</f>
        <v>174</v>
      </c>
      <c r="M661" s="26" t="n">
        <v>45.78</v>
      </c>
      <c r="N661" s="26">
        <f>J661*M661</f>
        <v>137.34</v>
      </c>
      <c r="O661" s="26">
        <f>L661-N661</f>
        <v>36.66</v>
      </c>
      <c r="P661">
        <f>IF(AND(OR(Dashboard!$C$5="All",F661=Dashboard!$C$5),OR(Dashboard!$G$5="All",I661=Dashboard!$G$5),OR(Dashboard!$K$5="All",G661=Dashboard!$K$5)),1,0)</f>
        <v>1</v>
      </c>
      <c r="Q661">
        <f>IF(P661=1,IF(COUNTIFS($C$2:C661,C661,$P$2:P661,1)=1,1,0),0)</f>
        <v>0</v>
      </c>
    </row>
    <row r="662">
      <c r="A662" s="24" t="n">
        <v>45982</v>
      </c>
      <c r="B662" s="25" t="n">
        <v>45962</v>
      </c>
      <c r="C662" t="inlineStr">
        <is>
          <t>SO-26189</t>
        </is>
      </c>
      <c r="D662" t="inlineStr">
        <is>
          <t>Fallowden Coffee House</t>
        </is>
      </c>
      <c r="E662" t="inlineStr">
        <is>
          <t>Café</t>
        </is>
      </c>
      <c r="F662" t="inlineStr">
        <is>
          <t>South</t>
        </is>
      </c>
      <c r="G662" t="inlineStr">
        <is>
          <t>Tom W.</t>
        </is>
      </c>
      <c r="H662" t="inlineStr">
        <is>
          <t>Plain flour 12.5kg</t>
        </is>
      </c>
      <c r="I662" t="inlineStr">
        <is>
          <t>Dry goods</t>
        </is>
      </c>
      <c r="J662" t="n">
        <v>2</v>
      </c>
      <c r="K662" s="26" t="n">
        <v>24.6</v>
      </c>
      <c r="L662" s="26">
        <f>J662*K662</f>
        <v>49.2</v>
      </c>
      <c r="M662" s="26" t="n">
        <v>16.96</v>
      </c>
      <c r="N662" s="26">
        <f>J662*M662</f>
        <v>33.92</v>
      </c>
      <c r="O662" s="26">
        <f>L662-N662</f>
        <v>15.28</v>
      </c>
      <c r="P662">
        <f>IF(AND(OR(Dashboard!$C$5="All",F662=Dashboard!$C$5),OR(Dashboard!$G$5="All",I662=Dashboard!$G$5),OR(Dashboard!$K$5="All",G662=Dashboard!$K$5)),1,0)</f>
        <v>1</v>
      </c>
      <c r="Q662">
        <f>IF(P662=1,IF(COUNTIFS($C$2:C662,C662,$P$2:P662,1)=1,1,0),0)</f>
        <v>1</v>
      </c>
    </row>
    <row r="663">
      <c r="A663" s="24" t="n">
        <v>45982</v>
      </c>
      <c r="B663" s="25" t="n">
        <v>45962</v>
      </c>
      <c r="C663" t="inlineStr">
        <is>
          <t>SO-26189</t>
        </is>
      </c>
      <c r="D663" t="inlineStr">
        <is>
          <t>Fallowden Coffee House</t>
        </is>
      </c>
      <c r="E663" t="inlineStr">
        <is>
          <t>Café</t>
        </is>
      </c>
      <c r="F663" t="inlineStr">
        <is>
          <t>South</t>
        </is>
      </c>
      <c r="G663" t="inlineStr">
        <is>
          <t>Tom W.</t>
        </is>
      </c>
      <c r="H663" t="inlineStr">
        <is>
          <t>Croissant dough x48</t>
        </is>
      </c>
      <c r="I663" t="inlineStr">
        <is>
          <t>Bakery</t>
        </is>
      </c>
      <c r="J663" t="n">
        <v>13</v>
      </c>
      <c r="K663" s="26" t="n">
        <v>67.2</v>
      </c>
      <c r="L663" s="26">
        <f>J663*K663</f>
        <v>873.6</v>
      </c>
      <c r="M663" s="26" t="n">
        <v>37.45</v>
      </c>
      <c r="N663" s="26">
        <f>J663*M663</f>
        <v>486.85</v>
      </c>
      <c r="O663" s="26">
        <f>L663-N663</f>
        <v>386.75</v>
      </c>
      <c r="P663">
        <f>IF(AND(OR(Dashboard!$C$5="All",F663=Dashboard!$C$5),OR(Dashboard!$G$5="All",I663=Dashboard!$G$5),OR(Dashboard!$K$5="All",G663=Dashboard!$K$5)),1,0)</f>
        <v>1</v>
      </c>
      <c r="Q663">
        <f>IF(P663=1,IF(COUNTIFS($C$2:C663,C663,$P$2:P663,1)=1,1,0),0)</f>
        <v>0</v>
      </c>
    </row>
    <row r="664">
      <c r="A664" s="24" t="n">
        <v>45982</v>
      </c>
      <c r="B664" s="25" t="n">
        <v>45962</v>
      </c>
      <c r="C664" t="inlineStr">
        <is>
          <t>SO-26189</t>
        </is>
      </c>
      <c r="D664" t="inlineStr">
        <is>
          <t>Fallowden Coffee House</t>
        </is>
      </c>
      <c r="E664" t="inlineStr">
        <is>
          <t>Café</t>
        </is>
      </c>
      <c r="F664" t="inlineStr">
        <is>
          <t>South</t>
        </is>
      </c>
      <c r="G664" t="inlineStr">
        <is>
          <t>Tom W.</t>
        </is>
      </c>
      <c r="H664" t="inlineStr">
        <is>
          <t>Gelato 5L</t>
        </is>
      </c>
      <c r="I664" t="inlineStr">
        <is>
          <t>Frozen</t>
        </is>
      </c>
      <c r="J664" t="n">
        <v>9</v>
      </c>
      <c r="K664" s="26" t="n">
        <v>46.5</v>
      </c>
      <c r="L664" s="26">
        <f>J664*K664</f>
        <v>418.5</v>
      </c>
      <c r="M664" s="26" t="n">
        <v>34.77</v>
      </c>
      <c r="N664" s="26">
        <f>J664*M664</f>
        <v>312.93</v>
      </c>
      <c r="O664" s="26">
        <f>L664-N664</f>
        <v>105.57</v>
      </c>
      <c r="P664">
        <f>IF(AND(OR(Dashboard!$C$5="All",F664=Dashboard!$C$5),OR(Dashboard!$G$5="All",I664=Dashboard!$G$5),OR(Dashboard!$K$5="All",G664=Dashboard!$K$5)),1,0)</f>
        <v>1</v>
      </c>
      <c r="Q664">
        <f>IF(P664=1,IF(COUNTIFS($C$2:C664,C664,$P$2:P664,1)=1,1,0),0)</f>
        <v>0</v>
      </c>
    </row>
    <row r="665">
      <c r="A665" s="24" t="n">
        <v>45983</v>
      </c>
      <c r="B665" s="25" t="n">
        <v>45962</v>
      </c>
      <c r="C665" t="inlineStr">
        <is>
          <t>SO-26185</t>
        </is>
      </c>
      <c r="D665" t="inlineStr">
        <is>
          <t>Saltrey Fine Foods</t>
        </is>
      </c>
      <c r="E665" t="inlineStr">
        <is>
          <t>Grocer</t>
        </is>
      </c>
      <c r="F665" t="inlineStr">
        <is>
          <t>North</t>
        </is>
      </c>
      <c r="G665" t="inlineStr">
        <is>
          <t>Priya N.</t>
        </is>
      </c>
      <c r="H665" t="inlineStr">
        <is>
          <t>Frozen berries 2kg</t>
        </is>
      </c>
      <c r="I665" t="inlineStr">
        <is>
          <t>Frozen</t>
        </is>
      </c>
      <c r="J665" t="n">
        <v>11</v>
      </c>
      <c r="K665" s="26" t="n">
        <v>19.8</v>
      </c>
      <c r="L665" s="26">
        <f>J665*K665</f>
        <v>217.8</v>
      </c>
      <c r="M665" s="26" t="n">
        <v>14.85</v>
      </c>
      <c r="N665" s="26">
        <f>J665*M665</f>
        <v>163.35</v>
      </c>
      <c r="O665" s="26">
        <f>L665-N665</f>
        <v>54.45</v>
      </c>
      <c r="P665">
        <f>IF(AND(OR(Dashboard!$C$5="All",F665=Dashboard!$C$5),OR(Dashboard!$G$5="All",I665=Dashboard!$G$5),OR(Dashboard!$K$5="All",G665=Dashboard!$K$5)),1,0)</f>
        <v>1</v>
      </c>
      <c r="Q665">
        <f>IF(P665=1,IF(COUNTIFS($C$2:C665,C665,$P$2:P665,1)=1,1,0),0)</f>
        <v>1</v>
      </c>
    </row>
    <row r="666">
      <c r="A666" s="24" t="n">
        <v>45983</v>
      </c>
      <c r="B666" s="25" t="n">
        <v>45962</v>
      </c>
      <c r="C666" t="inlineStr">
        <is>
          <t>SO-26185</t>
        </is>
      </c>
      <c r="D666" t="inlineStr">
        <is>
          <t>Saltrey Fine Foods</t>
        </is>
      </c>
      <c r="E666" t="inlineStr">
        <is>
          <t>Grocer</t>
        </is>
      </c>
      <c r="F666" t="inlineStr">
        <is>
          <t>North</t>
        </is>
      </c>
      <c r="G666" t="inlineStr">
        <is>
          <t>Priya N.</t>
        </is>
      </c>
      <c r="H666" t="inlineStr">
        <is>
          <t>Barista milk 1L x12</t>
        </is>
      </c>
      <c r="I666" t="inlineStr">
        <is>
          <t>Dairy &amp; eggs</t>
        </is>
      </c>
      <c r="J666" t="n">
        <v>7</v>
      </c>
      <c r="K666" s="26" t="n">
        <v>26.4</v>
      </c>
      <c r="L666" s="26">
        <f>J666*K666</f>
        <v>184.8</v>
      </c>
      <c r="M666" s="26" t="n">
        <v>20.92</v>
      </c>
      <c r="N666" s="26">
        <f>J666*M666</f>
        <v>146.44</v>
      </c>
      <c r="O666" s="26">
        <f>L666-N666</f>
        <v>38.36</v>
      </c>
      <c r="P666">
        <f>IF(AND(OR(Dashboard!$C$5="All",F666=Dashboard!$C$5),OR(Dashboard!$G$5="All",I666=Dashboard!$G$5),OR(Dashboard!$K$5="All",G666=Dashboard!$K$5)),1,0)</f>
        <v>1</v>
      </c>
      <c r="Q666">
        <f>IF(P666=1,IF(COUNTIFS($C$2:C666,C666,$P$2:P666,1)=1,1,0),0)</f>
        <v>0</v>
      </c>
    </row>
    <row r="667">
      <c r="A667" s="24" t="n">
        <v>45983</v>
      </c>
      <c r="B667" s="25" t="n">
        <v>45962</v>
      </c>
      <c r="C667" t="inlineStr">
        <is>
          <t>SO-26220</t>
        </is>
      </c>
      <c r="D667" t="inlineStr">
        <is>
          <t>Fidderly Grocer</t>
        </is>
      </c>
      <c r="E667" t="inlineStr">
        <is>
          <t>Grocer</t>
        </is>
      </c>
      <c r="F667" t="inlineStr">
        <is>
          <t>Regional</t>
        </is>
      </c>
      <c r="G667" t="inlineStr">
        <is>
          <t>Sam O.</t>
        </is>
      </c>
      <c r="H667" t="inlineStr">
        <is>
          <t>Chips 2.5kg x4</t>
        </is>
      </c>
      <c r="I667" t="inlineStr">
        <is>
          <t>Frozen</t>
        </is>
      </c>
      <c r="J667" t="n">
        <v>11</v>
      </c>
      <c r="K667" s="26" t="n">
        <v>29.6</v>
      </c>
      <c r="L667" s="26">
        <f>J667*K667</f>
        <v>325.6</v>
      </c>
      <c r="M667" s="26" t="n">
        <v>23.67</v>
      </c>
      <c r="N667" s="26">
        <f>J667*M667</f>
        <v>260.37</v>
      </c>
      <c r="O667" s="26">
        <f>L667-N667</f>
        <v>65.23</v>
      </c>
      <c r="P667">
        <f>IF(AND(OR(Dashboard!$C$5="All",F667=Dashboard!$C$5),OR(Dashboard!$G$5="All",I667=Dashboard!$G$5),OR(Dashboard!$K$5="All",G667=Dashboard!$K$5)),1,0)</f>
        <v>1</v>
      </c>
      <c r="Q667">
        <f>IF(P667=1,IF(COUNTIFS($C$2:C667,C667,$P$2:P667,1)=1,1,0),0)</f>
        <v>1</v>
      </c>
    </row>
    <row r="668">
      <c r="A668" s="24" t="n">
        <v>45983</v>
      </c>
      <c r="B668" s="25" t="n">
        <v>45962</v>
      </c>
      <c r="C668" t="inlineStr">
        <is>
          <t>SO-26220</t>
        </is>
      </c>
      <c r="D668" t="inlineStr">
        <is>
          <t>Fidderly Grocer</t>
        </is>
      </c>
      <c r="E668" t="inlineStr">
        <is>
          <t>Grocer</t>
        </is>
      </c>
      <c r="F668" t="inlineStr">
        <is>
          <t>Regional</t>
        </is>
      </c>
      <c r="G668" t="inlineStr">
        <is>
          <t>Sam O.</t>
        </is>
      </c>
      <c r="H668" t="inlineStr">
        <is>
          <t>Brioche buns x24</t>
        </is>
      </c>
      <c r="I668" t="inlineStr">
        <is>
          <t>Bakery</t>
        </is>
      </c>
      <c r="J668" t="n">
        <v>12</v>
      </c>
      <c r="K668" s="26" t="n">
        <v>26.4</v>
      </c>
      <c r="L668" s="26">
        <f>J668*K668</f>
        <v>316.8</v>
      </c>
      <c r="M668" s="26" t="n">
        <v>15.85</v>
      </c>
      <c r="N668" s="26">
        <f>J668*M668</f>
        <v>190.2</v>
      </c>
      <c r="O668" s="26">
        <f>L668-N668</f>
        <v>126.6</v>
      </c>
      <c r="P668">
        <f>IF(AND(OR(Dashboard!$C$5="All",F668=Dashboard!$C$5),OR(Dashboard!$G$5="All",I668=Dashboard!$G$5),OR(Dashboard!$K$5="All",G668=Dashboard!$K$5)),1,0)</f>
        <v>1</v>
      </c>
      <c r="Q668">
        <f>IF(P668=1,IF(COUNTIFS($C$2:C668,C668,$P$2:P668,1)=1,1,0),0)</f>
        <v>0</v>
      </c>
    </row>
    <row r="669">
      <c r="A669" s="24" t="n">
        <v>45983</v>
      </c>
      <c r="B669" s="25" t="n">
        <v>45962</v>
      </c>
      <c r="C669" t="inlineStr">
        <is>
          <t>SO-26220</t>
        </is>
      </c>
      <c r="D669" t="inlineStr">
        <is>
          <t>Fidderly Grocer</t>
        </is>
      </c>
      <c r="E669" t="inlineStr">
        <is>
          <t>Grocer</t>
        </is>
      </c>
      <c r="F669" t="inlineStr">
        <is>
          <t>Regional</t>
        </is>
      </c>
      <c r="G669" t="inlineStr">
        <is>
          <t>Sam O.</t>
        </is>
      </c>
      <c r="H669" t="inlineStr">
        <is>
          <t>Cheddar block 2kg</t>
        </is>
      </c>
      <c r="I669" t="inlineStr">
        <is>
          <t>Dairy &amp; eggs</t>
        </is>
      </c>
      <c r="J669" t="n">
        <v>20</v>
      </c>
      <c r="K669" s="26" t="n">
        <v>31.5</v>
      </c>
      <c r="L669" s="26">
        <f>J669*K669</f>
        <v>630</v>
      </c>
      <c r="M669" s="26" t="n">
        <v>25.24</v>
      </c>
      <c r="N669" s="26">
        <f>J669*M669</f>
        <v>504.8</v>
      </c>
      <c r="O669" s="26">
        <f>L669-N669</f>
        <v>125.2</v>
      </c>
      <c r="P669">
        <f>IF(AND(OR(Dashboard!$C$5="All",F669=Dashboard!$C$5),OR(Dashboard!$G$5="All",I669=Dashboard!$G$5),OR(Dashboard!$K$5="All",G669=Dashboard!$K$5)),1,0)</f>
        <v>1</v>
      </c>
      <c r="Q669">
        <f>IF(P669=1,IF(COUNTIFS($C$2:C669,C669,$P$2:P669,1)=1,1,0),0)</f>
        <v>0</v>
      </c>
    </row>
    <row r="670">
      <c r="A670" s="24" t="n">
        <v>45983</v>
      </c>
      <c r="B670" s="25" t="n">
        <v>45962</v>
      </c>
      <c r="C670" t="inlineStr">
        <is>
          <t>SO-26220</t>
        </is>
      </c>
      <c r="D670" t="inlineStr">
        <is>
          <t>Fidderly Grocer</t>
        </is>
      </c>
      <c r="E670" t="inlineStr">
        <is>
          <t>Grocer</t>
        </is>
      </c>
      <c r="F670" t="inlineStr">
        <is>
          <t>Regional</t>
        </is>
      </c>
      <c r="G670" t="inlineStr">
        <is>
          <t>Sam O.</t>
        </is>
      </c>
      <c r="H670" t="inlineStr">
        <is>
          <t>Orange juice 2L x6</t>
        </is>
      </c>
      <c r="I670" t="inlineStr">
        <is>
          <t>Beverages</t>
        </is>
      </c>
      <c r="J670" t="n">
        <v>24</v>
      </c>
      <c r="K670" s="26" t="n">
        <v>27</v>
      </c>
      <c r="L670" s="26">
        <f>J670*K670</f>
        <v>648</v>
      </c>
      <c r="M670" s="26" t="n">
        <v>16.26</v>
      </c>
      <c r="N670" s="26">
        <f>J670*M670</f>
        <v>390.24</v>
      </c>
      <c r="O670" s="26">
        <f>L670-N670</f>
        <v>257.76</v>
      </c>
      <c r="P670">
        <f>IF(AND(OR(Dashboard!$C$5="All",F670=Dashboard!$C$5),OR(Dashboard!$G$5="All",I670=Dashboard!$G$5),OR(Dashboard!$K$5="All",G670=Dashboard!$K$5)),1,0)</f>
        <v>1</v>
      </c>
      <c r="Q670">
        <f>IF(P670=1,IF(COUNTIFS($C$2:C670,C670,$P$2:P670,1)=1,1,0),0)</f>
        <v>0</v>
      </c>
    </row>
    <row r="671">
      <c r="A671" s="24" t="n">
        <v>45984</v>
      </c>
      <c r="B671" s="25" t="n">
        <v>45962</v>
      </c>
      <c r="C671" t="inlineStr">
        <is>
          <t>SO-26195</t>
        </is>
      </c>
      <c r="D671" t="inlineStr">
        <is>
          <t>Marrowfield Coffee House</t>
        </is>
      </c>
      <c r="E671" t="inlineStr">
        <is>
          <t>Café</t>
        </is>
      </c>
      <c r="F671" t="inlineStr">
        <is>
          <t>Regional</t>
        </is>
      </c>
      <c r="G671" t="inlineStr">
        <is>
          <t>Sam O.</t>
        </is>
      </c>
      <c r="H671" t="inlineStr">
        <is>
          <t>Croissant dough x48</t>
        </is>
      </c>
      <c r="I671" t="inlineStr">
        <is>
          <t>Bakery</t>
        </is>
      </c>
      <c r="J671" t="n">
        <v>11</v>
      </c>
      <c r="K671" s="26" t="n">
        <v>67.2</v>
      </c>
      <c r="L671" s="26">
        <f>J671*K671</f>
        <v>739.2</v>
      </c>
      <c r="M671" s="26" t="n">
        <v>40.64</v>
      </c>
      <c r="N671" s="26">
        <f>J671*M671</f>
        <v>447.04</v>
      </c>
      <c r="O671" s="26">
        <f>L671-N671</f>
        <v>292.16</v>
      </c>
      <c r="P671">
        <f>IF(AND(OR(Dashboard!$C$5="All",F671=Dashboard!$C$5),OR(Dashboard!$G$5="All",I671=Dashboard!$G$5),OR(Dashboard!$K$5="All",G671=Dashboard!$K$5)),1,0)</f>
        <v>1</v>
      </c>
      <c r="Q671">
        <f>IF(P671=1,IF(COUNTIFS($C$2:C671,C671,$P$2:P671,1)=1,1,0),0)</f>
        <v>1</v>
      </c>
    </row>
    <row r="672">
      <c r="A672" s="24" t="n">
        <v>45984</v>
      </c>
      <c r="B672" s="25" t="n">
        <v>45962</v>
      </c>
      <c r="C672" t="inlineStr">
        <is>
          <t>SO-26195</t>
        </is>
      </c>
      <c r="D672" t="inlineStr">
        <is>
          <t>Marrowfield Coffee House</t>
        </is>
      </c>
      <c r="E672" t="inlineStr">
        <is>
          <t>Café</t>
        </is>
      </c>
      <c r="F672" t="inlineStr">
        <is>
          <t>Regional</t>
        </is>
      </c>
      <c r="G672" t="inlineStr">
        <is>
          <t>Sam O.</t>
        </is>
      </c>
      <c r="H672" t="inlineStr">
        <is>
          <t>Sparkling water 24pk</t>
        </is>
      </c>
      <c r="I672" t="inlineStr">
        <is>
          <t>Beverages</t>
        </is>
      </c>
      <c r="J672" t="n">
        <v>3</v>
      </c>
      <c r="K672" s="26" t="n">
        <v>21.6</v>
      </c>
      <c r="L672" s="26">
        <f>J672*K672</f>
        <v>64.8</v>
      </c>
      <c r="M672" s="26" t="n">
        <v>13.48</v>
      </c>
      <c r="N672" s="26">
        <f>J672*M672</f>
        <v>40.44</v>
      </c>
      <c r="O672" s="26">
        <f>L672-N672</f>
        <v>24.36</v>
      </c>
      <c r="P672">
        <f>IF(AND(OR(Dashboard!$C$5="All",F672=Dashboard!$C$5),OR(Dashboard!$G$5="All",I672=Dashboard!$G$5),OR(Dashboard!$K$5="All",G672=Dashboard!$K$5)),1,0)</f>
        <v>1</v>
      </c>
      <c r="Q672">
        <f>IF(P672=1,IF(COUNTIFS($C$2:C672,C672,$P$2:P672,1)=1,1,0),0)</f>
        <v>0</v>
      </c>
    </row>
    <row r="673">
      <c r="A673" s="24" t="n">
        <v>45984</v>
      </c>
      <c r="B673" s="25" t="n">
        <v>45962</v>
      </c>
      <c r="C673" t="inlineStr">
        <is>
          <t>SO-26195</t>
        </is>
      </c>
      <c r="D673" t="inlineStr">
        <is>
          <t>Marrowfield Coffee House</t>
        </is>
      </c>
      <c r="E673" t="inlineStr">
        <is>
          <t>Café</t>
        </is>
      </c>
      <c r="F673" t="inlineStr">
        <is>
          <t>Regional</t>
        </is>
      </c>
      <c r="G673" t="inlineStr">
        <is>
          <t>Sam O.</t>
        </is>
      </c>
      <c r="H673" t="inlineStr">
        <is>
          <t>Unsalted butter 5kg</t>
        </is>
      </c>
      <c r="I673" t="inlineStr">
        <is>
          <t>Dairy &amp; eggs</t>
        </is>
      </c>
      <c r="J673" t="n">
        <v>11</v>
      </c>
      <c r="K673" s="26" t="n">
        <v>58</v>
      </c>
      <c r="L673" s="26">
        <f>J673*K673</f>
        <v>638</v>
      </c>
      <c r="M673" s="26" t="n">
        <v>45.8</v>
      </c>
      <c r="N673" s="26">
        <f>J673*M673</f>
        <v>503.8</v>
      </c>
      <c r="O673" s="26">
        <f>L673-N673</f>
        <v>134.2</v>
      </c>
      <c r="P673">
        <f>IF(AND(OR(Dashboard!$C$5="All",F673=Dashboard!$C$5),OR(Dashboard!$G$5="All",I673=Dashboard!$G$5),OR(Dashboard!$K$5="All",G673=Dashboard!$K$5)),1,0)</f>
        <v>1</v>
      </c>
      <c r="Q673">
        <f>IF(P673=1,IF(COUNTIFS($C$2:C673,C673,$P$2:P673,1)=1,1,0),0)</f>
        <v>0</v>
      </c>
    </row>
    <row r="674">
      <c r="A674" s="24" t="n">
        <v>45984</v>
      </c>
      <c r="B674" s="25" t="n">
        <v>45962</v>
      </c>
      <c r="C674" t="inlineStr">
        <is>
          <t>SO-26195</t>
        </is>
      </c>
      <c r="D674" t="inlineStr">
        <is>
          <t>Marrowfield Coffee House</t>
        </is>
      </c>
      <c r="E674" t="inlineStr">
        <is>
          <t>Café</t>
        </is>
      </c>
      <c r="F674" t="inlineStr">
        <is>
          <t>Regional</t>
        </is>
      </c>
      <c r="G674" t="inlineStr">
        <is>
          <t>Sam O.</t>
        </is>
      </c>
      <c r="H674" t="inlineStr">
        <is>
          <t>Canned tomatoes 2.5kg</t>
        </is>
      </c>
      <c r="I674" t="inlineStr">
        <is>
          <t>Dry goods</t>
        </is>
      </c>
      <c r="J674" t="n">
        <v>13</v>
      </c>
      <c r="K674" s="26" t="n">
        <v>7.95</v>
      </c>
      <c r="L674" s="26">
        <f>J674*K674</f>
        <v>103.35</v>
      </c>
      <c r="M674" s="26" t="n">
        <v>5.46</v>
      </c>
      <c r="N674" s="26">
        <f>J674*M674</f>
        <v>70.98</v>
      </c>
      <c r="O674" s="26">
        <f>L674-N674</f>
        <v>32.37</v>
      </c>
      <c r="P674">
        <f>IF(AND(OR(Dashboard!$C$5="All",F674=Dashboard!$C$5),OR(Dashboard!$G$5="All",I674=Dashboard!$G$5),OR(Dashboard!$K$5="All",G674=Dashboard!$K$5)),1,0)</f>
        <v>1</v>
      </c>
      <c r="Q674">
        <f>IF(P674=1,IF(COUNTIFS($C$2:C674,C674,$P$2:P674,1)=1,1,0),0)</f>
        <v>0</v>
      </c>
    </row>
    <row r="675">
      <c r="A675" s="24" t="n">
        <v>45985</v>
      </c>
      <c r="B675" s="25" t="n">
        <v>45962</v>
      </c>
      <c r="C675" t="inlineStr">
        <is>
          <t>SO-26205</t>
        </is>
      </c>
      <c r="D675" t="inlineStr">
        <is>
          <t>Vantrey Pantry</t>
        </is>
      </c>
      <c r="E675" t="inlineStr">
        <is>
          <t>Grocer</t>
        </is>
      </c>
      <c r="F675" t="inlineStr">
        <is>
          <t>West</t>
        </is>
      </c>
      <c r="G675" t="inlineStr">
        <is>
          <t>Lena K.</t>
        </is>
      </c>
      <c r="H675" t="inlineStr">
        <is>
          <t>Chips 2.5kg x4</t>
        </is>
      </c>
      <c r="I675" t="inlineStr">
        <is>
          <t>Frozen</t>
        </is>
      </c>
      <c r="J675" t="n">
        <v>26</v>
      </c>
      <c r="K675" s="26" t="n">
        <v>29.6</v>
      </c>
      <c r="L675" s="26">
        <f>J675*K675</f>
        <v>769.6</v>
      </c>
      <c r="M675" s="26" t="n">
        <v>22.56</v>
      </c>
      <c r="N675" s="26">
        <f>J675*M675</f>
        <v>586.56</v>
      </c>
      <c r="O675" s="26">
        <f>L675-N675</f>
        <v>183.04</v>
      </c>
      <c r="P675">
        <f>IF(AND(OR(Dashboard!$C$5="All",F675=Dashboard!$C$5),OR(Dashboard!$G$5="All",I675=Dashboard!$G$5),OR(Dashboard!$K$5="All",G675=Dashboard!$K$5)),1,0)</f>
        <v>1</v>
      </c>
      <c r="Q675">
        <f>IF(P675=1,IF(COUNTIFS($C$2:C675,C675,$P$2:P675,1)=1,1,0),0)</f>
        <v>1</v>
      </c>
    </row>
    <row r="676">
      <c r="A676" s="24" t="n">
        <v>45985</v>
      </c>
      <c r="B676" s="25" t="n">
        <v>45962</v>
      </c>
      <c r="C676" t="inlineStr">
        <is>
          <t>SO-26205</t>
        </is>
      </c>
      <c r="D676" t="inlineStr">
        <is>
          <t>Vantrey Pantry</t>
        </is>
      </c>
      <c r="E676" t="inlineStr">
        <is>
          <t>Grocer</t>
        </is>
      </c>
      <c r="F676" t="inlineStr">
        <is>
          <t>West</t>
        </is>
      </c>
      <c r="G676" t="inlineStr">
        <is>
          <t>Lena K.</t>
        </is>
      </c>
      <c r="H676" t="inlineStr">
        <is>
          <t>Bagels x36</t>
        </is>
      </c>
      <c r="I676" t="inlineStr">
        <is>
          <t>Bakery</t>
        </is>
      </c>
      <c r="J676" t="n">
        <v>20</v>
      </c>
      <c r="K676" s="26" t="n">
        <v>38.5</v>
      </c>
      <c r="L676" s="26">
        <f>J676*K676</f>
        <v>770</v>
      </c>
      <c r="M676" s="26" t="n">
        <v>21.79</v>
      </c>
      <c r="N676" s="26">
        <f>J676*M676</f>
        <v>435.8</v>
      </c>
      <c r="O676" s="26">
        <f>L676-N676</f>
        <v>334.2</v>
      </c>
      <c r="P676">
        <f>IF(AND(OR(Dashboard!$C$5="All",F676=Dashboard!$C$5),OR(Dashboard!$G$5="All",I676=Dashboard!$G$5),OR(Dashboard!$K$5="All",G676=Dashboard!$K$5)),1,0)</f>
        <v>1</v>
      </c>
      <c r="Q676">
        <f>IF(P676=1,IF(COUNTIFS($C$2:C676,C676,$P$2:P676,1)=1,1,0),0)</f>
        <v>0</v>
      </c>
    </row>
    <row r="677">
      <c r="A677" s="24" t="n">
        <v>45985</v>
      </c>
      <c r="B677" s="25" t="n">
        <v>45962</v>
      </c>
      <c r="C677" t="inlineStr">
        <is>
          <t>SO-26205</t>
        </is>
      </c>
      <c r="D677" t="inlineStr">
        <is>
          <t>Vantrey Pantry</t>
        </is>
      </c>
      <c r="E677" t="inlineStr">
        <is>
          <t>Grocer</t>
        </is>
      </c>
      <c r="F677" t="inlineStr">
        <is>
          <t>West</t>
        </is>
      </c>
      <c r="G677" t="inlineStr">
        <is>
          <t>Lena K.</t>
        </is>
      </c>
      <c r="H677" t="inlineStr">
        <is>
          <t>Orange juice 2L x6</t>
        </is>
      </c>
      <c r="I677" t="inlineStr">
        <is>
          <t>Beverages</t>
        </is>
      </c>
      <c r="J677" t="n">
        <v>28</v>
      </c>
      <c r="K677" s="26" t="n">
        <v>27</v>
      </c>
      <c r="L677" s="26">
        <f>J677*K677</f>
        <v>756</v>
      </c>
      <c r="M677" s="26" t="n">
        <v>15.95</v>
      </c>
      <c r="N677" s="26">
        <f>J677*M677</f>
        <v>446.6</v>
      </c>
      <c r="O677" s="26">
        <f>L677-N677</f>
        <v>309.4</v>
      </c>
      <c r="P677">
        <f>IF(AND(OR(Dashboard!$C$5="All",F677=Dashboard!$C$5),OR(Dashboard!$G$5="All",I677=Dashboard!$G$5),OR(Dashboard!$K$5="All",G677=Dashboard!$K$5)),1,0)</f>
        <v>1</v>
      </c>
      <c r="Q677">
        <f>IF(P677=1,IF(COUNTIFS($C$2:C677,C677,$P$2:P677,1)=1,1,0),0)</f>
        <v>0</v>
      </c>
    </row>
    <row r="678">
      <c r="A678" s="24" t="n">
        <v>45985</v>
      </c>
      <c r="B678" s="25" t="n">
        <v>45962</v>
      </c>
      <c r="C678" t="inlineStr">
        <is>
          <t>SO-26231</t>
        </is>
      </c>
      <c r="D678" t="inlineStr">
        <is>
          <t>Brasken Events Co.</t>
        </is>
      </c>
      <c r="E678" t="inlineStr">
        <is>
          <t>Caterer</t>
        </is>
      </c>
      <c r="F678" t="inlineStr">
        <is>
          <t>North</t>
        </is>
      </c>
      <c r="G678" t="inlineStr">
        <is>
          <t>Priya N.</t>
        </is>
      </c>
      <c r="H678" t="inlineStr">
        <is>
          <t>Rolled oats 5kg</t>
        </is>
      </c>
      <c r="I678" t="inlineStr">
        <is>
          <t>Dry goods</t>
        </is>
      </c>
      <c r="J678" t="n">
        <v>9</v>
      </c>
      <c r="K678" s="26" t="n">
        <v>14.75</v>
      </c>
      <c r="L678" s="26">
        <f>J678*K678</f>
        <v>132.75</v>
      </c>
      <c r="M678" s="26" t="n">
        <v>9.949999999999999</v>
      </c>
      <c r="N678" s="26">
        <f>J678*M678</f>
        <v>89.55</v>
      </c>
      <c r="O678" s="26">
        <f>L678-N678</f>
        <v>43.2</v>
      </c>
      <c r="P678">
        <f>IF(AND(OR(Dashboard!$C$5="All",F678=Dashboard!$C$5),OR(Dashboard!$G$5="All",I678=Dashboard!$G$5),OR(Dashboard!$K$5="All",G678=Dashboard!$K$5)),1,0)</f>
        <v>1</v>
      </c>
      <c r="Q678">
        <f>IF(P678=1,IF(COUNTIFS($C$2:C678,C678,$P$2:P678,1)=1,1,0),0)</f>
        <v>1</v>
      </c>
    </row>
    <row r="679">
      <c r="A679" s="24" t="n">
        <v>45985</v>
      </c>
      <c r="B679" s="25" t="n">
        <v>45962</v>
      </c>
      <c r="C679" t="inlineStr">
        <is>
          <t>SO-26231</t>
        </is>
      </c>
      <c r="D679" t="inlineStr">
        <is>
          <t>Brasken Events Co.</t>
        </is>
      </c>
      <c r="E679" t="inlineStr">
        <is>
          <t>Caterer</t>
        </is>
      </c>
      <c r="F679" t="inlineStr">
        <is>
          <t>North</t>
        </is>
      </c>
      <c r="G679" t="inlineStr">
        <is>
          <t>Priya N.</t>
        </is>
      </c>
      <c r="H679" t="inlineStr">
        <is>
          <t>Croissant dough x48</t>
        </is>
      </c>
      <c r="I679" t="inlineStr">
        <is>
          <t>Bakery</t>
        </is>
      </c>
      <c r="J679" t="n">
        <v>4</v>
      </c>
      <c r="K679" s="26" t="n">
        <v>67.2</v>
      </c>
      <c r="L679" s="26">
        <f>J679*K679</f>
        <v>268.8</v>
      </c>
      <c r="M679" s="26" t="n">
        <v>40.82</v>
      </c>
      <c r="N679" s="26">
        <f>J679*M679</f>
        <v>163.28</v>
      </c>
      <c r="O679" s="26">
        <f>L679-N679</f>
        <v>105.52</v>
      </c>
      <c r="P679">
        <f>IF(AND(OR(Dashboard!$C$5="All",F679=Dashboard!$C$5),OR(Dashboard!$G$5="All",I679=Dashboard!$G$5),OR(Dashboard!$K$5="All",G679=Dashboard!$K$5)),1,0)</f>
        <v>1</v>
      </c>
      <c r="Q679">
        <f>IF(P679=1,IF(COUNTIFS($C$2:C679,C679,$P$2:P679,1)=1,1,0),0)</f>
        <v>0</v>
      </c>
    </row>
    <row r="680">
      <c r="A680" s="24" t="n">
        <v>45985</v>
      </c>
      <c r="B680" s="25" t="n">
        <v>45962</v>
      </c>
      <c r="C680" t="inlineStr">
        <is>
          <t>SO-26231</t>
        </is>
      </c>
      <c r="D680" t="inlineStr">
        <is>
          <t>Brasken Events Co.</t>
        </is>
      </c>
      <c r="E680" t="inlineStr">
        <is>
          <t>Caterer</t>
        </is>
      </c>
      <c r="F680" t="inlineStr">
        <is>
          <t>North</t>
        </is>
      </c>
      <c r="G680" t="inlineStr">
        <is>
          <t>Priya N.</t>
        </is>
      </c>
      <c r="H680" t="inlineStr">
        <is>
          <t>Puff pastry sheets 5kg</t>
        </is>
      </c>
      <c r="I680" t="inlineStr">
        <is>
          <t>Frozen</t>
        </is>
      </c>
      <c r="J680" t="n">
        <v>10</v>
      </c>
      <c r="K680" s="26" t="n">
        <v>34</v>
      </c>
      <c r="L680" s="26">
        <f>J680*K680</f>
        <v>340</v>
      </c>
      <c r="M680" s="26" t="n">
        <v>26.55</v>
      </c>
      <c r="N680" s="26">
        <f>J680*M680</f>
        <v>265.5</v>
      </c>
      <c r="O680" s="26">
        <f>L680-N680</f>
        <v>74.5</v>
      </c>
      <c r="P680">
        <f>IF(AND(OR(Dashboard!$C$5="All",F680=Dashboard!$C$5),OR(Dashboard!$G$5="All",I680=Dashboard!$G$5),OR(Dashboard!$K$5="All",G680=Dashboard!$K$5)),1,0)</f>
        <v>1</v>
      </c>
      <c r="Q680">
        <f>IF(P680=1,IF(COUNTIFS($C$2:C680,C680,$P$2:P680,1)=1,1,0),0)</f>
        <v>0</v>
      </c>
    </row>
    <row r="681">
      <c r="A681" s="24" t="n">
        <v>45985</v>
      </c>
      <c r="B681" s="25" t="n">
        <v>45962</v>
      </c>
      <c r="C681" t="inlineStr">
        <is>
          <t>SO-26231</t>
        </is>
      </c>
      <c r="D681" t="inlineStr">
        <is>
          <t>Brasken Events Co.</t>
        </is>
      </c>
      <c r="E681" t="inlineStr">
        <is>
          <t>Caterer</t>
        </is>
      </c>
      <c r="F681" t="inlineStr">
        <is>
          <t>North</t>
        </is>
      </c>
      <c r="G681" t="inlineStr">
        <is>
          <t>Priya N.</t>
        </is>
      </c>
      <c r="H681" t="inlineStr">
        <is>
          <t>Loose-leaf tea 500g</t>
        </is>
      </c>
      <c r="I681" t="inlineStr">
        <is>
          <t>Beverages</t>
        </is>
      </c>
      <c r="J681" t="n">
        <v>7</v>
      </c>
      <c r="K681" s="26" t="n">
        <v>18.9</v>
      </c>
      <c r="L681" s="26">
        <f>J681*K681</f>
        <v>132.3</v>
      </c>
      <c r="M681" s="26" t="n">
        <v>11.43</v>
      </c>
      <c r="N681" s="26">
        <f>J681*M681</f>
        <v>80.01</v>
      </c>
      <c r="O681" s="26">
        <f>L681-N681</f>
        <v>52.29</v>
      </c>
      <c r="P681">
        <f>IF(AND(OR(Dashboard!$C$5="All",F681=Dashboard!$C$5),OR(Dashboard!$G$5="All",I681=Dashboard!$G$5),OR(Dashboard!$K$5="All",G681=Dashboard!$K$5)),1,0)</f>
        <v>1</v>
      </c>
      <c r="Q681">
        <f>IF(P681=1,IF(COUNTIFS($C$2:C681,C681,$P$2:P681,1)=1,1,0),0)</f>
        <v>0</v>
      </c>
    </row>
    <row r="682">
      <c r="A682" s="24" t="n">
        <v>45986</v>
      </c>
      <c r="B682" s="25" t="n">
        <v>45962</v>
      </c>
      <c r="C682" t="inlineStr">
        <is>
          <t>SO-26190</t>
        </is>
      </c>
      <c r="D682" t="inlineStr">
        <is>
          <t>Umberlee Café</t>
        </is>
      </c>
      <c r="E682" t="inlineStr">
        <is>
          <t>Café</t>
        </is>
      </c>
      <c r="F682" t="inlineStr">
        <is>
          <t>East</t>
        </is>
      </c>
      <c r="G682" t="inlineStr">
        <is>
          <t>Priya N.</t>
        </is>
      </c>
      <c r="H682" t="inlineStr">
        <is>
          <t>Croissant dough x48</t>
        </is>
      </c>
      <c r="I682" t="inlineStr">
        <is>
          <t>Bakery</t>
        </is>
      </c>
      <c r="J682" t="n">
        <v>7</v>
      </c>
      <c r="K682" s="26" t="n">
        <v>67.2</v>
      </c>
      <c r="L682" s="26">
        <f>J682*K682</f>
        <v>470.4</v>
      </c>
      <c r="M682" s="26" t="n">
        <v>37.12</v>
      </c>
      <c r="N682" s="26">
        <f>J682*M682</f>
        <v>259.84</v>
      </c>
      <c r="O682" s="26">
        <f>L682-N682</f>
        <v>210.56</v>
      </c>
      <c r="P682">
        <f>IF(AND(OR(Dashboard!$C$5="All",F682=Dashboard!$C$5),OR(Dashboard!$G$5="All",I682=Dashboard!$G$5),OR(Dashboard!$K$5="All",G682=Dashboard!$K$5)),1,0)</f>
        <v>1</v>
      </c>
      <c r="Q682">
        <f>IF(P682=1,IF(COUNTIFS($C$2:C682,C682,$P$2:P682,1)=1,1,0),0)</f>
        <v>1</v>
      </c>
    </row>
    <row r="683">
      <c r="A683" s="24" t="n">
        <v>45986</v>
      </c>
      <c r="B683" s="25" t="n">
        <v>45962</v>
      </c>
      <c r="C683" t="inlineStr">
        <is>
          <t>SO-26190</t>
        </is>
      </c>
      <c r="D683" t="inlineStr">
        <is>
          <t>Umberlee Café</t>
        </is>
      </c>
      <c r="E683" t="inlineStr">
        <is>
          <t>Café</t>
        </is>
      </c>
      <c r="F683" t="inlineStr">
        <is>
          <t>East</t>
        </is>
      </c>
      <c r="G683" t="inlineStr">
        <is>
          <t>Priya N.</t>
        </is>
      </c>
      <c r="H683" t="inlineStr">
        <is>
          <t>Barista milk 1L x12</t>
        </is>
      </c>
      <c r="I683" t="inlineStr">
        <is>
          <t>Dairy &amp; eggs</t>
        </is>
      </c>
      <c r="J683" t="n">
        <v>3</v>
      </c>
      <c r="K683" s="26" t="n">
        <v>26.4</v>
      </c>
      <c r="L683" s="26">
        <f>J683*K683</f>
        <v>79.2</v>
      </c>
      <c r="M683" s="26" t="n">
        <v>20.92</v>
      </c>
      <c r="N683" s="26">
        <f>J683*M683</f>
        <v>62.76</v>
      </c>
      <c r="O683" s="26">
        <f>L683-N683</f>
        <v>16.44</v>
      </c>
      <c r="P683">
        <f>IF(AND(OR(Dashboard!$C$5="All",F683=Dashboard!$C$5),OR(Dashboard!$G$5="All",I683=Dashboard!$G$5),OR(Dashboard!$K$5="All",G683=Dashboard!$K$5)),1,0)</f>
        <v>1</v>
      </c>
      <c r="Q683">
        <f>IF(P683=1,IF(COUNTIFS($C$2:C683,C683,$P$2:P683,1)=1,1,0),0)</f>
        <v>0</v>
      </c>
    </row>
    <row r="684">
      <c r="A684" s="24" t="n">
        <v>45986</v>
      </c>
      <c r="B684" s="25" t="n">
        <v>45962</v>
      </c>
      <c r="C684" t="inlineStr">
        <is>
          <t>SO-26222</t>
        </is>
      </c>
      <c r="D684" t="inlineStr">
        <is>
          <t>Dunmarra Pantry</t>
        </is>
      </c>
      <c r="E684" t="inlineStr">
        <is>
          <t>Grocer</t>
        </is>
      </c>
      <c r="F684" t="inlineStr">
        <is>
          <t>North</t>
        </is>
      </c>
      <c r="G684" t="inlineStr">
        <is>
          <t>Priya N.</t>
        </is>
      </c>
      <c r="H684" t="inlineStr">
        <is>
          <t>Brioche buns x24</t>
        </is>
      </c>
      <c r="I684" t="inlineStr">
        <is>
          <t>Bakery</t>
        </is>
      </c>
      <c r="J684" t="n">
        <v>11</v>
      </c>
      <c r="K684" s="26" t="n">
        <v>26.4</v>
      </c>
      <c r="L684" s="26">
        <f>J684*K684</f>
        <v>290.4</v>
      </c>
      <c r="M684" s="26" t="n">
        <v>15.01</v>
      </c>
      <c r="N684" s="26">
        <f>J684*M684</f>
        <v>165.11</v>
      </c>
      <c r="O684" s="26">
        <f>L684-N684</f>
        <v>125.29</v>
      </c>
      <c r="P684">
        <f>IF(AND(OR(Dashboard!$C$5="All",F684=Dashboard!$C$5),OR(Dashboard!$G$5="All",I684=Dashboard!$G$5),OR(Dashboard!$K$5="All",G684=Dashboard!$K$5)),1,0)</f>
        <v>1</v>
      </c>
      <c r="Q684">
        <f>IF(P684=1,IF(COUNTIFS($C$2:C684,C684,$P$2:P684,1)=1,1,0),0)</f>
        <v>1</v>
      </c>
    </row>
    <row r="685">
      <c r="A685" s="24" t="n">
        <v>45986</v>
      </c>
      <c r="B685" s="25" t="n">
        <v>45962</v>
      </c>
      <c r="C685" t="inlineStr">
        <is>
          <t>SO-26222</t>
        </is>
      </c>
      <c r="D685" t="inlineStr">
        <is>
          <t>Dunmarra Pantry</t>
        </is>
      </c>
      <c r="E685" t="inlineStr">
        <is>
          <t>Grocer</t>
        </is>
      </c>
      <c r="F685" t="inlineStr">
        <is>
          <t>North</t>
        </is>
      </c>
      <c r="G685" t="inlineStr">
        <is>
          <t>Priya N.</t>
        </is>
      </c>
      <c r="H685" t="inlineStr">
        <is>
          <t>Arborio rice 5kg</t>
        </is>
      </c>
      <c r="I685" t="inlineStr">
        <is>
          <t>Dry goods</t>
        </is>
      </c>
      <c r="J685" t="n">
        <v>29</v>
      </c>
      <c r="K685" s="26" t="n">
        <v>21.3</v>
      </c>
      <c r="L685" s="26">
        <f>J685*K685</f>
        <v>617.7</v>
      </c>
      <c r="M685" s="26" t="n">
        <v>14.44</v>
      </c>
      <c r="N685" s="26">
        <f>J685*M685</f>
        <v>418.76</v>
      </c>
      <c r="O685" s="26">
        <f>L685-N685</f>
        <v>198.94</v>
      </c>
      <c r="P685">
        <f>IF(AND(OR(Dashboard!$C$5="All",F685=Dashboard!$C$5),OR(Dashboard!$G$5="All",I685=Dashboard!$G$5),OR(Dashboard!$K$5="All",G685=Dashboard!$K$5)),1,0)</f>
        <v>1</v>
      </c>
      <c r="Q685">
        <f>IF(P685=1,IF(COUNTIFS($C$2:C685,C685,$P$2:P685,1)=1,1,0),0)</f>
        <v>0</v>
      </c>
    </row>
    <row r="686">
      <c r="A686" s="24" t="n">
        <v>45986</v>
      </c>
      <c r="B686" s="25" t="n">
        <v>45962</v>
      </c>
      <c r="C686" t="inlineStr">
        <is>
          <t>SO-26222</t>
        </is>
      </c>
      <c r="D686" t="inlineStr">
        <is>
          <t>Dunmarra Pantry</t>
        </is>
      </c>
      <c r="E686" t="inlineStr">
        <is>
          <t>Grocer</t>
        </is>
      </c>
      <c r="F686" t="inlineStr">
        <is>
          <t>North</t>
        </is>
      </c>
      <c r="G686" t="inlineStr">
        <is>
          <t>Priya N.</t>
        </is>
      </c>
      <c r="H686" t="inlineStr">
        <is>
          <t>Loose-leaf tea 500g</t>
        </is>
      </c>
      <c r="I686" t="inlineStr">
        <is>
          <t>Beverages</t>
        </is>
      </c>
      <c r="J686" t="n">
        <v>26</v>
      </c>
      <c r="K686" s="26" t="n">
        <v>18.9</v>
      </c>
      <c r="L686" s="26">
        <f>J686*K686</f>
        <v>491.4</v>
      </c>
      <c r="M686" s="26" t="n">
        <v>11.42</v>
      </c>
      <c r="N686" s="26">
        <f>J686*M686</f>
        <v>296.92</v>
      </c>
      <c r="O686" s="26">
        <f>L686-N686</f>
        <v>194.48</v>
      </c>
      <c r="P686">
        <f>IF(AND(OR(Dashboard!$C$5="All",F686=Dashboard!$C$5),OR(Dashboard!$G$5="All",I686=Dashboard!$G$5),OR(Dashboard!$K$5="All",G686=Dashboard!$K$5)),1,0)</f>
        <v>1</v>
      </c>
      <c r="Q686">
        <f>IF(P686=1,IF(COUNTIFS($C$2:C686,C686,$P$2:P686,1)=1,1,0),0)</f>
        <v>0</v>
      </c>
    </row>
    <row r="687">
      <c r="A687" s="24" t="n">
        <v>45986</v>
      </c>
      <c r="B687" s="25" t="n">
        <v>45962</v>
      </c>
      <c r="C687" t="inlineStr">
        <is>
          <t>SO-26222</t>
        </is>
      </c>
      <c r="D687" t="inlineStr">
        <is>
          <t>Dunmarra Pantry</t>
        </is>
      </c>
      <c r="E687" t="inlineStr">
        <is>
          <t>Grocer</t>
        </is>
      </c>
      <c r="F687" t="inlineStr">
        <is>
          <t>North</t>
        </is>
      </c>
      <c r="G687" t="inlineStr">
        <is>
          <t>Priya N.</t>
        </is>
      </c>
      <c r="H687" t="inlineStr">
        <is>
          <t>Unsalted butter 5kg</t>
        </is>
      </c>
      <c r="I687" t="inlineStr">
        <is>
          <t>Dairy &amp; eggs</t>
        </is>
      </c>
      <c r="J687" t="n">
        <v>10</v>
      </c>
      <c r="K687" s="26" t="n">
        <v>58</v>
      </c>
      <c r="L687" s="26">
        <f>J687*K687</f>
        <v>580</v>
      </c>
      <c r="M687" s="26" t="n">
        <v>45.72</v>
      </c>
      <c r="N687" s="26">
        <f>J687*M687</f>
        <v>457.2</v>
      </c>
      <c r="O687" s="26">
        <f>L687-N687</f>
        <v>122.8</v>
      </c>
      <c r="P687">
        <f>IF(AND(OR(Dashboard!$C$5="All",F687=Dashboard!$C$5),OR(Dashboard!$G$5="All",I687=Dashboard!$G$5),OR(Dashboard!$K$5="All",G687=Dashboard!$K$5)),1,0)</f>
        <v>1</v>
      </c>
      <c r="Q687">
        <f>IF(P687=1,IF(COUNTIFS($C$2:C687,C687,$P$2:P687,1)=1,1,0),0)</f>
        <v>0</v>
      </c>
    </row>
    <row r="688">
      <c r="A688" s="24" t="n">
        <v>45987</v>
      </c>
      <c r="B688" s="25" t="n">
        <v>45962</v>
      </c>
      <c r="C688" t="inlineStr">
        <is>
          <t>SO-26192</t>
        </is>
      </c>
      <c r="D688" t="inlineStr">
        <is>
          <t>Ebberly Café</t>
        </is>
      </c>
      <c r="E688" t="inlineStr">
        <is>
          <t>Café</t>
        </is>
      </c>
      <c r="F688" t="inlineStr">
        <is>
          <t>North</t>
        </is>
      </c>
      <c r="G688" t="inlineStr">
        <is>
          <t>Priya N.</t>
        </is>
      </c>
      <c r="H688" t="inlineStr">
        <is>
          <t>Loose-leaf tea 500g</t>
        </is>
      </c>
      <c r="I688" t="inlineStr">
        <is>
          <t>Beverages</t>
        </is>
      </c>
      <c r="J688" t="n">
        <v>4</v>
      </c>
      <c r="K688" s="26" t="n">
        <v>18.9</v>
      </c>
      <c r="L688" s="26">
        <f>J688*K688</f>
        <v>75.6</v>
      </c>
      <c r="M688" s="26" t="n">
        <v>11.47</v>
      </c>
      <c r="N688" s="26">
        <f>J688*M688</f>
        <v>45.88</v>
      </c>
      <c r="O688" s="26">
        <f>L688-N688</f>
        <v>29.72</v>
      </c>
      <c r="P688">
        <f>IF(AND(OR(Dashboard!$C$5="All",F688=Dashboard!$C$5),OR(Dashboard!$G$5="All",I688=Dashboard!$G$5),OR(Dashboard!$K$5="All",G688=Dashboard!$K$5)),1,0)</f>
        <v>1</v>
      </c>
      <c r="Q688">
        <f>IF(P688=1,IF(COUNTIFS($C$2:C688,C688,$P$2:P688,1)=1,1,0),0)</f>
        <v>1</v>
      </c>
    </row>
    <row r="689">
      <c r="A689" s="24" t="n">
        <v>45987</v>
      </c>
      <c r="B689" s="25" t="n">
        <v>45962</v>
      </c>
      <c r="C689" t="inlineStr">
        <is>
          <t>SO-26192</t>
        </is>
      </c>
      <c r="D689" t="inlineStr">
        <is>
          <t>Ebberly Café</t>
        </is>
      </c>
      <c r="E689" t="inlineStr">
        <is>
          <t>Café</t>
        </is>
      </c>
      <c r="F689" t="inlineStr">
        <is>
          <t>North</t>
        </is>
      </c>
      <c r="G689" t="inlineStr">
        <is>
          <t>Priya N.</t>
        </is>
      </c>
      <c r="H689" t="inlineStr">
        <is>
          <t>Brioche buns x24</t>
        </is>
      </c>
      <c r="I689" t="inlineStr">
        <is>
          <t>Bakery</t>
        </is>
      </c>
      <c r="J689" t="n">
        <v>12</v>
      </c>
      <c r="K689" s="26" t="n">
        <v>26.4</v>
      </c>
      <c r="L689" s="26">
        <f>J689*K689</f>
        <v>316.8</v>
      </c>
      <c r="M689" s="26" t="n">
        <v>15.66</v>
      </c>
      <c r="N689" s="26">
        <f>J689*M689</f>
        <v>187.92</v>
      </c>
      <c r="O689" s="26">
        <f>L689-N689</f>
        <v>128.88</v>
      </c>
      <c r="P689">
        <f>IF(AND(OR(Dashboard!$C$5="All",F689=Dashboard!$C$5),OR(Dashboard!$G$5="All",I689=Dashboard!$G$5),OR(Dashboard!$K$5="All",G689=Dashboard!$K$5)),1,0)</f>
        <v>1</v>
      </c>
      <c r="Q689">
        <f>IF(P689=1,IF(COUNTIFS($C$2:C689,C689,$P$2:P689,1)=1,1,0),0)</f>
        <v>0</v>
      </c>
    </row>
    <row r="690">
      <c r="A690" s="24" t="n">
        <v>45987</v>
      </c>
      <c r="B690" s="25" t="n">
        <v>45962</v>
      </c>
      <c r="C690" t="inlineStr">
        <is>
          <t>SO-26192</t>
        </is>
      </c>
      <c r="D690" t="inlineStr">
        <is>
          <t>Ebberly Café</t>
        </is>
      </c>
      <c r="E690" t="inlineStr">
        <is>
          <t>Café</t>
        </is>
      </c>
      <c r="F690" t="inlineStr">
        <is>
          <t>North</t>
        </is>
      </c>
      <c r="G690" t="inlineStr">
        <is>
          <t>Priya N.</t>
        </is>
      </c>
      <c r="H690" t="inlineStr">
        <is>
          <t>Chickpeas 2kg</t>
        </is>
      </c>
      <c r="I690" t="inlineStr">
        <is>
          <t>Dry goods</t>
        </is>
      </c>
      <c r="J690" t="n">
        <v>5</v>
      </c>
      <c r="K690" s="26" t="n">
        <v>9.199999999999999</v>
      </c>
      <c r="L690" s="26">
        <f>J690*K690</f>
        <v>46</v>
      </c>
      <c r="M690" s="26" t="n">
        <v>6.3</v>
      </c>
      <c r="N690" s="26">
        <f>J690*M690</f>
        <v>31.5</v>
      </c>
      <c r="O690" s="26">
        <f>L690-N690</f>
        <v>14.5</v>
      </c>
      <c r="P690">
        <f>IF(AND(OR(Dashboard!$C$5="All",F690=Dashboard!$C$5),OR(Dashboard!$G$5="All",I690=Dashboard!$G$5),OR(Dashboard!$K$5="All",G690=Dashboard!$K$5)),1,0)</f>
        <v>1</v>
      </c>
      <c r="Q690">
        <f>IF(P690=1,IF(COUNTIFS($C$2:C690,C690,$P$2:P690,1)=1,1,0),0)</f>
        <v>0</v>
      </c>
    </row>
    <row r="691">
      <c r="A691" s="24" t="n">
        <v>45987</v>
      </c>
      <c r="B691" s="25" t="n">
        <v>45962</v>
      </c>
      <c r="C691" t="inlineStr">
        <is>
          <t>SO-26192</t>
        </is>
      </c>
      <c r="D691" t="inlineStr">
        <is>
          <t>Ebberly Café</t>
        </is>
      </c>
      <c r="E691" t="inlineStr">
        <is>
          <t>Café</t>
        </is>
      </c>
      <c r="F691" t="inlineStr">
        <is>
          <t>North</t>
        </is>
      </c>
      <c r="G691" t="inlineStr">
        <is>
          <t>Priya N.</t>
        </is>
      </c>
      <c r="H691" t="inlineStr">
        <is>
          <t>Chips 2.5kg x4</t>
        </is>
      </c>
      <c r="I691" t="inlineStr">
        <is>
          <t>Frozen</t>
        </is>
      </c>
      <c r="J691" t="n">
        <v>14</v>
      </c>
      <c r="K691" s="26" t="n">
        <v>29.6</v>
      </c>
      <c r="L691" s="26">
        <f>J691*K691</f>
        <v>414.4</v>
      </c>
      <c r="M691" s="26" t="n">
        <v>22.65</v>
      </c>
      <c r="N691" s="26">
        <f>J691*M691</f>
        <v>317.1</v>
      </c>
      <c r="O691" s="26">
        <f>L691-N691</f>
        <v>97.3000000000001</v>
      </c>
      <c r="P691">
        <f>IF(AND(OR(Dashboard!$C$5="All",F691=Dashboard!$C$5),OR(Dashboard!$G$5="All",I691=Dashboard!$G$5),OR(Dashboard!$K$5="All",G691=Dashboard!$K$5)),1,0)</f>
        <v>1</v>
      </c>
      <c r="Q691">
        <f>IF(P691=1,IF(COUNTIFS($C$2:C691,C691,$P$2:P691,1)=1,1,0),0)</f>
        <v>0</v>
      </c>
    </row>
    <row r="692">
      <c r="A692" s="24" t="n">
        <v>45987</v>
      </c>
      <c r="B692" s="25" t="n">
        <v>45962</v>
      </c>
      <c r="C692" t="inlineStr">
        <is>
          <t>SO-26229</t>
        </is>
      </c>
      <c r="D692" t="inlineStr">
        <is>
          <t>Fallowden Coffee House</t>
        </is>
      </c>
      <c r="E692" t="inlineStr">
        <is>
          <t>Café</t>
        </is>
      </c>
      <c r="F692" t="inlineStr">
        <is>
          <t>South</t>
        </is>
      </c>
      <c r="G692" t="inlineStr">
        <is>
          <t>Tom W.</t>
        </is>
      </c>
      <c r="H692" t="inlineStr">
        <is>
          <t>Puff pastry sheets 5kg</t>
        </is>
      </c>
      <c r="I692" t="inlineStr">
        <is>
          <t>Frozen</t>
        </is>
      </c>
      <c r="J692" t="n">
        <v>8</v>
      </c>
      <c r="K692" s="26" t="n">
        <v>34</v>
      </c>
      <c r="L692" s="26">
        <f>J692*K692</f>
        <v>272</v>
      </c>
      <c r="M692" s="26" t="n">
        <v>27.04</v>
      </c>
      <c r="N692" s="26">
        <f>J692*M692</f>
        <v>216.32</v>
      </c>
      <c r="O692" s="26">
        <f>L692-N692</f>
        <v>55.68</v>
      </c>
      <c r="P692">
        <f>IF(AND(OR(Dashboard!$C$5="All",F692=Dashboard!$C$5),OR(Dashboard!$G$5="All",I692=Dashboard!$G$5),OR(Dashboard!$K$5="All",G692=Dashboard!$K$5)),1,0)</f>
        <v>1</v>
      </c>
      <c r="Q692">
        <f>IF(P692=1,IF(COUNTIFS($C$2:C692,C692,$P$2:P692,1)=1,1,0),0)</f>
        <v>1</v>
      </c>
    </row>
    <row r="693">
      <c r="A693" s="24" t="n">
        <v>45987</v>
      </c>
      <c r="B693" s="25" t="n">
        <v>45962</v>
      </c>
      <c r="C693" t="inlineStr">
        <is>
          <t>SO-26229</t>
        </is>
      </c>
      <c r="D693" t="inlineStr">
        <is>
          <t>Fallowden Coffee House</t>
        </is>
      </c>
      <c r="E693" t="inlineStr">
        <is>
          <t>Café</t>
        </is>
      </c>
      <c r="F693" t="inlineStr">
        <is>
          <t>South</t>
        </is>
      </c>
      <c r="G693" t="inlineStr">
        <is>
          <t>Tom W.</t>
        </is>
      </c>
      <c r="H693" t="inlineStr">
        <is>
          <t>Bagels x36</t>
        </is>
      </c>
      <c r="I693" t="inlineStr">
        <is>
          <t>Bakery</t>
        </is>
      </c>
      <c r="J693" t="n">
        <v>14</v>
      </c>
      <c r="K693" s="26" t="n">
        <v>38.5</v>
      </c>
      <c r="L693" s="26">
        <f>J693*K693</f>
        <v>539</v>
      </c>
      <c r="M693" s="26" t="n">
        <v>23.37</v>
      </c>
      <c r="N693" s="26">
        <f>J693*M693</f>
        <v>327.18</v>
      </c>
      <c r="O693" s="26">
        <f>L693-N693</f>
        <v>211.82</v>
      </c>
      <c r="P693">
        <f>IF(AND(OR(Dashboard!$C$5="All",F693=Dashboard!$C$5),OR(Dashboard!$G$5="All",I693=Dashboard!$G$5),OR(Dashboard!$K$5="All",G693=Dashboard!$K$5)),1,0)</f>
        <v>1</v>
      </c>
      <c r="Q693">
        <f>IF(P693=1,IF(COUNTIFS($C$2:C693,C693,$P$2:P693,1)=1,1,0),0)</f>
        <v>0</v>
      </c>
    </row>
    <row r="694">
      <c r="A694" s="24" t="n">
        <v>45987</v>
      </c>
      <c r="B694" s="25" t="n">
        <v>45962</v>
      </c>
      <c r="C694" t="inlineStr">
        <is>
          <t>SO-26229</t>
        </is>
      </c>
      <c r="D694" t="inlineStr">
        <is>
          <t>Fallowden Coffee House</t>
        </is>
      </c>
      <c r="E694" t="inlineStr">
        <is>
          <t>Café</t>
        </is>
      </c>
      <c r="F694" t="inlineStr">
        <is>
          <t>South</t>
        </is>
      </c>
      <c r="G694" t="inlineStr">
        <is>
          <t>Tom W.</t>
        </is>
      </c>
      <c r="H694" t="inlineStr">
        <is>
          <t>Cheddar block 2kg</t>
        </is>
      </c>
      <c r="I694" t="inlineStr">
        <is>
          <t>Dairy &amp; eggs</t>
        </is>
      </c>
      <c r="J694" t="n">
        <v>8</v>
      </c>
      <c r="K694" s="26" t="n">
        <v>31.5</v>
      </c>
      <c r="L694" s="26">
        <f>J694*K694</f>
        <v>252</v>
      </c>
      <c r="M694" s="26" t="n">
        <v>25.79</v>
      </c>
      <c r="N694" s="26">
        <f>J694*M694</f>
        <v>206.32</v>
      </c>
      <c r="O694" s="26">
        <f>L694-N694</f>
        <v>45.68</v>
      </c>
      <c r="P694">
        <f>IF(AND(OR(Dashboard!$C$5="All",F694=Dashboard!$C$5),OR(Dashboard!$G$5="All",I694=Dashboard!$G$5),OR(Dashboard!$K$5="All",G694=Dashboard!$K$5)),1,0)</f>
        <v>1</v>
      </c>
      <c r="Q694">
        <f>IF(P694=1,IF(COUNTIFS($C$2:C694,C694,$P$2:P694,1)=1,1,0),0)</f>
        <v>0</v>
      </c>
    </row>
    <row r="695">
      <c r="A695" s="24" t="n">
        <v>45987</v>
      </c>
      <c r="B695" s="25" t="n">
        <v>45962</v>
      </c>
      <c r="C695" t="inlineStr">
        <is>
          <t>SO-26229</t>
        </is>
      </c>
      <c r="D695" t="inlineStr">
        <is>
          <t>Fallowden Coffee House</t>
        </is>
      </c>
      <c r="E695" t="inlineStr">
        <is>
          <t>Café</t>
        </is>
      </c>
      <c r="F695" t="inlineStr">
        <is>
          <t>South</t>
        </is>
      </c>
      <c r="G695" t="inlineStr">
        <is>
          <t>Tom W.</t>
        </is>
      </c>
      <c r="H695" t="inlineStr">
        <is>
          <t>Coffee beans 1kg</t>
        </is>
      </c>
      <c r="I695" t="inlineStr">
        <is>
          <t>Beverages</t>
        </is>
      </c>
      <c r="J695" t="n">
        <v>13</v>
      </c>
      <c r="K695" s="26" t="n">
        <v>31.5</v>
      </c>
      <c r="L695" s="26">
        <f>J695*K695</f>
        <v>409.5</v>
      </c>
      <c r="M695" s="26" t="n">
        <v>19.79</v>
      </c>
      <c r="N695" s="26">
        <f>J695*M695</f>
        <v>257.27</v>
      </c>
      <c r="O695" s="26">
        <f>L695-N695</f>
        <v>152.23</v>
      </c>
      <c r="P695">
        <f>IF(AND(OR(Dashboard!$C$5="All",F695=Dashboard!$C$5),OR(Dashboard!$G$5="All",I695=Dashboard!$G$5),OR(Dashboard!$K$5="All",G695=Dashboard!$K$5)),1,0)</f>
        <v>1</v>
      </c>
      <c r="Q695">
        <f>IF(P695=1,IF(COUNTIFS($C$2:C695,C695,$P$2:P695,1)=1,1,0),0)</f>
        <v>0</v>
      </c>
    </row>
    <row r="696">
      <c r="A696" s="24" t="n">
        <v>45989</v>
      </c>
      <c r="B696" s="25" t="n">
        <v>45962</v>
      </c>
      <c r="C696" t="inlineStr">
        <is>
          <t>SO-26212</t>
        </is>
      </c>
      <c r="D696" t="inlineStr">
        <is>
          <t>Gorrowin Dining Room</t>
        </is>
      </c>
      <c r="E696" t="inlineStr">
        <is>
          <t>Restaurant</t>
        </is>
      </c>
      <c r="F696" t="inlineStr">
        <is>
          <t>West</t>
        </is>
      </c>
      <c r="G696" t="inlineStr">
        <is>
          <t>Lena K.</t>
        </is>
      </c>
      <c r="H696" t="inlineStr">
        <is>
          <t>Loose-leaf tea 500g</t>
        </is>
      </c>
      <c r="I696" t="inlineStr">
        <is>
          <t>Beverages</t>
        </is>
      </c>
      <c r="J696" t="n">
        <v>5</v>
      </c>
      <c r="K696" s="26" t="n">
        <v>18.9</v>
      </c>
      <c r="L696" s="26">
        <f>J696*K696</f>
        <v>94.5</v>
      </c>
      <c r="M696" s="26" t="n">
        <v>11.79</v>
      </c>
      <c r="N696" s="26">
        <f>J696*M696</f>
        <v>58.95</v>
      </c>
      <c r="O696" s="26">
        <f>L696-N696</f>
        <v>35.55</v>
      </c>
      <c r="P696">
        <f>IF(AND(OR(Dashboard!$C$5="All",F696=Dashboard!$C$5),OR(Dashboard!$G$5="All",I696=Dashboard!$G$5),OR(Dashboard!$K$5="All",G696=Dashboard!$K$5)),1,0)</f>
        <v>1</v>
      </c>
      <c r="Q696">
        <f>IF(P696=1,IF(COUNTIFS($C$2:C696,C696,$P$2:P696,1)=1,1,0),0)</f>
        <v>1</v>
      </c>
    </row>
    <row r="697">
      <c r="A697" s="24" t="n">
        <v>45989</v>
      </c>
      <c r="B697" s="25" t="n">
        <v>45962</v>
      </c>
      <c r="C697" t="inlineStr">
        <is>
          <t>SO-26212</t>
        </is>
      </c>
      <c r="D697" t="inlineStr">
        <is>
          <t>Gorrowin Dining Room</t>
        </is>
      </c>
      <c r="E697" t="inlineStr">
        <is>
          <t>Restaurant</t>
        </is>
      </c>
      <c r="F697" t="inlineStr">
        <is>
          <t>West</t>
        </is>
      </c>
      <c r="G697" t="inlineStr">
        <is>
          <t>Lena K.</t>
        </is>
      </c>
      <c r="H697" t="inlineStr">
        <is>
          <t>Plain flour 12.5kg</t>
        </is>
      </c>
      <c r="I697" t="inlineStr">
        <is>
          <t>Dry goods</t>
        </is>
      </c>
      <c r="J697" t="n">
        <v>13</v>
      </c>
      <c r="K697" s="26" t="n">
        <v>24.6</v>
      </c>
      <c r="L697" s="26">
        <f>J697*K697</f>
        <v>319.8</v>
      </c>
      <c r="M697" s="26" t="n">
        <v>17.15</v>
      </c>
      <c r="N697" s="26">
        <f>J697*M697</f>
        <v>222.95</v>
      </c>
      <c r="O697" s="26">
        <f>L697-N697</f>
        <v>96.85</v>
      </c>
      <c r="P697">
        <f>IF(AND(OR(Dashboard!$C$5="All",F697=Dashboard!$C$5),OR(Dashboard!$G$5="All",I697=Dashboard!$G$5),OR(Dashboard!$K$5="All",G697=Dashboard!$K$5)),1,0)</f>
        <v>1</v>
      </c>
      <c r="Q697">
        <f>IF(P697=1,IF(COUNTIFS($C$2:C697,C697,$P$2:P697,1)=1,1,0),0)</f>
        <v>0</v>
      </c>
    </row>
    <row r="698">
      <c r="A698" s="24" t="n">
        <v>45989</v>
      </c>
      <c r="B698" s="25" t="n">
        <v>45962</v>
      </c>
      <c r="C698" t="inlineStr">
        <is>
          <t>SO-26212</t>
        </is>
      </c>
      <c r="D698" t="inlineStr">
        <is>
          <t>Gorrowin Dining Room</t>
        </is>
      </c>
      <c r="E698" t="inlineStr">
        <is>
          <t>Restaurant</t>
        </is>
      </c>
      <c r="F698" t="inlineStr">
        <is>
          <t>West</t>
        </is>
      </c>
      <c r="G698" t="inlineStr">
        <is>
          <t>Lena K.</t>
        </is>
      </c>
      <c r="H698" t="inlineStr">
        <is>
          <t>Brioche buns x24</t>
        </is>
      </c>
      <c r="I698" t="inlineStr">
        <is>
          <t>Bakery</t>
        </is>
      </c>
      <c r="J698" t="n">
        <v>2</v>
      </c>
      <c r="K698" s="26" t="n">
        <v>26.4</v>
      </c>
      <c r="L698" s="26">
        <f>J698*K698</f>
        <v>52.8</v>
      </c>
      <c r="M698" s="26" t="n">
        <v>14.75</v>
      </c>
      <c r="N698" s="26">
        <f>J698*M698</f>
        <v>29.5</v>
      </c>
      <c r="O698" s="26">
        <f>L698-N698</f>
        <v>23.3</v>
      </c>
      <c r="P698">
        <f>IF(AND(OR(Dashboard!$C$5="All",F698=Dashboard!$C$5),OR(Dashboard!$G$5="All",I698=Dashboard!$G$5),OR(Dashboard!$K$5="All",G698=Dashboard!$K$5)),1,0)</f>
        <v>1</v>
      </c>
      <c r="Q698">
        <f>IF(P698=1,IF(COUNTIFS($C$2:C698,C698,$P$2:P698,1)=1,1,0),0)</f>
        <v>0</v>
      </c>
    </row>
    <row r="699">
      <c r="A699" s="24" t="n">
        <v>45989</v>
      </c>
      <c r="B699" s="25" t="n">
        <v>45962</v>
      </c>
      <c r="C699" t="inlineStr">
        <is>
          <t>SO-26227</t>
        </is>
      </c>
      <c r="D699" t="inlineStr">
        <is>
          <t>Quellow Kitchen</t>
        </is>
      </c>
      <c r="E699" t="inlineStr">
        <is>
          <t>Restaurant</t>
        </is>
      </c>
      <c r="F699" t="inlineStr">
        <is>
          <t>West</t>
        </is>
      </c>
      <c r="G699" t="inlineStr">
        <is>
          <t>Lena K.</t>
        </is>
      </c>
      <c r="H699" t="inlineStr">
        <is>
          <t>Chips 2.5kg x4</t>
        </is>
      </c>
      <c r="I699" t="inlineStr">
        <is>
          <t>Frozen</t>
        </is>
      </c>
      <c r="J699" t="n">
        <v>13</v>
      </c>
      <c r="K699" s="26" t="n">
        <v>29.6</v>
      </c>
      <c r="L699" s="26">
        <f>J699*K699</f>
        <v>384.8</v>
      </c>
      <c r="M699" s="26" t="n">
        <v>22.22</v>
      </c>
      <c r="N699" s="26">
        <f>J699*M699</f>
        <v>288.86</v>
      </c>
      <c r="O699" s="26">
        <f>L699-N699</f>
        <v>95.94</v>
      </c>
      <c r="P699">
        <f>IF(AND(OR(Dashboard!$C$5="All",F699=Dashboard!$C$5),OR(Dashboard!$G$5="All",I699=Dashboard!$G$5),OR(Dashboard!$K$5="All",G699=Dashboard!$K$5)),1,0)</f>
        <v>1</v>
      </c>
      <c r="Q699">
        <f>IF(P699=1,IF(COUNTIFS($C$2:C699,C699,$P$2:P699,1)=1,1,0),0)</f>
        <v>1</v>
      </c>
    </row>
    <row r="700">
      <c r="A700" s="24" t="n">
        <v>45989</v>
      </c>
      <c r="B700" s="25" t="n">
        <v>45962</v>
      </c>
      <c r="C700" t="inlineStr">
        <is>
          <t>SO-26227</t>
        </is>
      </c>
      <c r="D700" t="inlineStr">
        <is>
          <t>Quellow Kitchen</t>
        </is>
      </c>
      <c r="E700" t="inlineStr">
        <is>
          <t>Restaurant</t>
        </is>
      </c>
      <c r="F700" t="inlineStr">
        <is>
          <t>West</t>
        </is>
      </c>
      <c r="G700" t="inlineStr">
        <is>
          <t>Lena K.</t>
        </is>
      </c>
      <c r="H700" t="inlineStr">
        <is>
          <t>Chai concentrate 1L x6</t>
        </is>
      </c>
      <c r="I700" t="inlineStr">
        <is>
          <t>Beverages</t>
        </is>
      </c>
      <c r="J700" t="n">
        <v>8</v>
      </c>
      <c r="K700" s="26" t="n">
        <v>42</v>
      </c>
      <c r="L700" s="26">
        <f>J700*K700</f>
        <v>336</v>
      </c>
      <c r="M700" s="26" t="n">
        <v>25.8</v>
      </c>
      <c r="N700" s="26">
        <f>J700*M700</f>
        <v>206.4</v>
      </c>
      <c r="O700" s="26">
        <f>L700-N700</f>
        <v>129.6</v>
      </c>
      <c r="P700">
        <f>IF(AND(OR(Dashboard!$C$5="All",F700=Dashboard!$C$5),OR(Dashboard!$G$5="All",I700=Dashboard!$G$5),OR(Dashboard!$K$5="All",G700=Dashboard!$K$5)),1,0)</f>
        <v>1</v>
      </c>
      <c r="Q700">
        <f>IF(P700=1,IF(COUNTIFS($C$2:C700,C700,$P$2:P700,1)=1,1,0),0)</f>
        <v>0</v>
      </c>
    </row>
    <row r="701">
      <c r="A701" s="24" t="n">
        <v>45989</v>
      </c>
      <c r="B701" s="25" t="n">
        <v>45962</v>
      </c>
      <c r="C701" t="inlineStr">
        <is>
          <t>SO-26227</t>
        </is>
      </c>
      <c r="D701" t="inlineStr">
        <is>
          <t>Quellow Kitchen</t>
        </is>
      </c>
      <c r="E701" t="inlineStr">
        <is>
          <t>Restaurant</t>
        </is>
      </c>
      <c r="F701" t="inlineStr">
        <is>
          <t>West</t>
        </is>
      </c>
      <c r="G701" t="inlineStr">
        <is>
          <t>Lena K.</t>
        </is>
      </c>
      <c r="H701" t="inlineStr">
        <is>
          <t>Unsalted butter 5kg</t>
        </is>
      </c>
      <c r="I701" t="inlineStr">
        <is>
          <t>Dairy &amp; eggs</t>
        </is>
      </c>
      <c r="J701" t="n">
        <v>6</v>
      </c>
      <c r="K701" s="26" t="n">
        <v>58</v>
      </c>
      <c r="L701" s="26">
        <f>J701*K701</f>
        <v>348</v>
      </c>
      <c r="M701" s="26" t="n">
        <v>46.25</v>
      </c>
      <c r="N701" s="26">
        <f>J701*M701</f>
        <v>277.5</v>
      </c>
      <c r="O701" s="26">
        <f>L701-N701</f>
        <v>70.5</v>
      </c>
      <c r="P701">
        <f>IF(AND(OR(Dashboard!$C$5="All",F701=Dashboard!$C$5),OR(Dashboard!$G$5="All",I701=Dashboard!$G$5),OR(Dashboard!$K$5="All",G701=Dashboard!$K$5)),1,0)</f>
        <v>1</v>
      </c>
      <c r="Q701">
        <f>IF(P701=1,IF(COUNTIFS($C$2:C701,C701,$P$2:P701,1)=1,1,0),0)</f>
        <v>0</v>
      </c>
    </row>
    <row r="702">
      <c r="A702" s="24" t="n">
        <v>45989</v>
      </c>
      <c r="B702" s="25" t="n">
        <v>45962</v>
      </c>
      <c r="C702" t="inlineStr">
        <is>
          <t>SO-26227</t>
        </is>
      </c>
      <c r="D702" t="inlineStr">
        <is>
          <t>Quellow Kitchen</t>
        </is>
      </c>
      <c r="E702" t="inlineStr">
        <is>
          <t>Restaurant</t>
        </is>
      </c>
      <c r="F702" t="inlineStr">
        <is>
          <t>West</t>
        </is>
      </c>
      <c r="G702" t="inlineStr">
        <is>
          <t>Lena K.</t>
        </is>
      </c>
      <c r="H702" t="inlineStr">
        <is>
          <t>Brioche buns x24</t>
        </is>
      </c>
      <c r="I702" t="inlineStr">
        <is>
          <t>Bakery</t>
        </is>
      </c>
      <c r="J702" t="n">
        <v>8</v>
      </c>
      <c r="K702" s="26" t="n">
        <v>26.4</v>
      </c>
      <c r="L702" s="26">
        <f>J702*K702</f>
        <v>211.2</v>
      </c>
      <c r="M702" s="26" t="n">
        <v>15.65</v>
      </c>
      <c r="N702" s="26">
        <f>J702*M702</f>
        <v>125.2</v>
      </c>
      <c r="O702" s="26">
        <f>L702-N702</f>
        <v>86</v>
      </c>
      <c r="P702">
        <f>IF(AND(OR(Dashboard!$C$5="All",F702=Dashboard!$C$5),OR(Dashboard!$G$5="All",I702=Dashboard!$G$5),OR(Dashboard!$K$5="All",G702=Dashboard!$K$5)),1,0)</f>
        <v>1</v>
      </c>
      <c r="Q702">
        <f>IF(P702=1,IF(COUNTIFS($C$2:C702,C702,$P$2:P702,1)=1,1,0),0)</f>
        <v>0</v>
      </c>
    </row>
    <row r="703">
      <c r="A703" s="24" t="n">
        <v>45989</v>
      </c>
      <c r="B703" s="25" t="n">
        <v>45962</v>
      </c>
      <c r="C703" t="inlineStr">
        <is>
          <t>SO-26230</t>
        </is>
      </c>
      <c r="D703" t="inlineStr">
        <is>
          <t>Ashgrin Bistro</t>
        </is>
      </c>
      <c r="E703" t="inlineStr">
        <is>
          <t>Restaurant</t>
        </is>
      </c>
      <c r="F703" t="inlineStr">
        <is>
          <t>West</t>
        </is>
      </c>
      <c r="G703" t="inlineStr">
        <is>
          <t>Lena K.</t>
        </is>
      </c>
      <c r="H703" t="inlineStr">
        <is>
          <t>Unsalted butter 5kg</t>
        </is>
      </c>
      <c r="I703" t="inlineStr">
        <is>
          <t>Dairy &amp; eggs</t>
        </is>
      </c>
      <c r="J703" t="n">
        <v>9</v>
      </c>
      <c r="K703" s="26" t="n">
        <v>58</v>
      </c>
      <c r="L703" s="26">
        <f>J703*K703</f>
        <v>522</v>
      </c>
      <c r="M703" s="26" t="n">
        <v>47.12</v>
      </c>
      <c r="N703" s="26">
        <f>J703*M703</f>
        <v>424.08</v>
      </c>
      <c r="O703" s="26">
        <f>L703-N703</f>
        <v>97.92</v>
      </c>
      <c r="P703">
        <f>IF(AND(OR(Dashboard!$C$5="All",F703=Dashboard!$C$5),OR(Dashboard!$G$5="All",I703=Dashboard!$G$5),OR(Dashboard!$K$5="All",G703=Dashboard!$K$5)),1,0)</f>
        <v>1</v>
      </c>
      <c r="Q703">
        <f>IF(P703=1,IF(COUNTIFS($C$2:C703,C703,$P$2:P703,1)=1,1,0),0)</f>
        <v>1</v>
      </c>
    </row>
    <row r="704">
      <c r="A704" s="24" t="n">
        <v>45989</v>
      </c>
      <c r="B704" s="25" t="n">
        <v>45962</v>
      </c>
      <c r="C704" t="inlineStr">
        <is>
          <t>SO-26230</t>
        </is>
      </c>
      <c r="D704" t="inlineStr">
        <is>
          <t>Ashgrin Bistro</t>
        </is>
      </c>
      <c r="E704" t="inlineStr">
        <is>
          <t>Restaurant</t>
        </is>
      </c>
      <c r="F704" t="inlineStr">
        <is>
          <t>West</t>
        </is>
      </c>
      <c r="G704" t="inlineStr">
        <is>
          <t>Lena K.</t>
        </is>
      </c>
      <c r="H704" t="inlineStr">
        <is>
          <t>Plain flour 12.5kg</t>
        </is>
      </c>
      <c r="I704" t="inlineStr">
        <is>
          <t>Dry goods</t>
        </is>
      </c>
      <c r="J704" t="n">
        <v>6</v>
      </c>
      <c r="K704" s="26" t="n">
        <v>24.6</v>
      </c>
      <c r="L704" s="26">
        <f>J704*K704</f>
        <v>147.6</v>
      </c>
      <c r="M704" s="26" t="n">
        <v>16.98</v>
      </c>
      <c r="N704" s="26">
        <f>J704*M704</f>
        <v>101.88</v>
      </c>
      <c r="O704" s="26">
        <f>L704-N704</f>
        <v>45.72</v>
      </c>
      <c r="P704">
        <f>IF(AND(OR(Dashboard!$C$5="All",F704=Dashboard!$C$5),OR(Dashboard!$G$5="All",I704=Dashboard!$G$5),OR(Dashboard!$K$5="All",G704=Dashboard!$K$5)),1,0)</f>
        <v>1</v>
      </c>
      <c r="Q704">
        <f>IF(P704=1,IF(COUNTIFS($C$2:C704,C704,$P$2:P704,1)=1,1,0),0)</f>
        <v>0</v>
      </c>
    </row>
    <row r="705">
      <c r="A705" s="24" t="n">
        <v>45989</v>
      </c>
      <c r="B705" s="25" t="n">
        <v>45962</v>
      </c>
      <c r="C705" t="inlineStr">
        <is>
          <t>SO-26230</t>
        </is>
      </c>
      <c r="D705" t="inlineStr">
        <is>
          <t>Ashgrin Bistro</t>
        </is>
      </c>
      <c r="E705" t="inlineStr">
        <is>
          <t>Restaurant</t>
        </is>
      </c>
      <c r="F705" t="inlineStr">
        <is>
          <t>West</t>
        </is>
      </c>
      <c r="G705" t="inlineStr">
        <is>
          <t>Lena K.</t>
        </is>
      </c>
      <c r="H705" t="inlineStr">
        <is>
          <t>Puff pastry sheets 5kg</t>
        </is>
      </c>
      <c r="I705" t="inlineStr">
        <is>
          <t>Frozen</t>
        </is>
      </c>
      <c r="J705" t="n">
        <v>13</v>
      </c>
      <c r="K705" s="26" t="n">
        <v>34</v>
      </c>
      <c r="L705" s="26">
        <f>J705*K705</f>
        <v>442</v>
      </c>
      <c r="M705" s="26" t="n">
        <v>27</v>
      </c>
      <c r="N705" s="26">
        <f>J705*M705</f>
        <v>351</v>
      </c>
      <c r="O705" s="26">
        <f>L705-N705</f>
        <v>91</v>
      </c>
      <c r="P705">
        <f>IF(AND(OR(Dashboard!$C$5="All",F705=Dashboard!$C$5),OR(Dashboard!$G$5="All",I705=Dashboard!$G$5),OR(Dashboard!$K$5="All",G705=Dashboard!$K$5)),1,0)</f>
        <v>1</v>
      </c>
      <c r="Q705">
        <f>IF(P705=1,IF(COUNTIFS($C$2:C705,C705,$P$2:P705,1)=1,1,0),0)</f>
        <v>0</v>
      </c>
    </row>
    <row r="706">
      <c r="A706" s="24" t="n">
        <v>45989</v>
      </c>
      <c r="B706" s="25" t="n">
        <v>45962</v>
      </c>
      <c r="C706" t="inlineStr">
        <is>
          <t>SO-26230</t>
        </is>
      </c>
      <c r="D706" t="inlineStr">
        <is>
          <t>Ashgrin Bistro</t>
        </is>
      </c>
      <c r="E706" t="inlineStr">
        <is>
          <t>Restaurant</t>
        </is>
      </c>
      <c r="F706" t="inlineStr">
        <is>
          <t>West</t>
        </is>
      </c>
      <c r="G706" t="inlineStr">
        <is>
          <t>Lena K.</t>
        </is>
      </c>
      <c r="H706" t="inlineStr">
        <is>
          <t>Sparkling water 24pk</t>
        </is>
      </c>
      <c r="I706" t="inlineStr">
        <is>
          <t>Beverages</t>
        </is>
      </c>
      <c r="J706" t="n">
        <v>2</v>
      </c>
      <c r="K706" s="26" t="n">
        <v>21.6</v>
      </c>
      <c r="L706" s="26">
        <f>J706*K706</f>
        <v>43.2</v>
      </c>
      <c r="M706" s="26" t="n">
        <v>13.33</v>
      </c>
      <c r="N706" s="26">
        <f>J706*M706</f>
        <v>26.66</v>
      </c>
      <c r="O706" s="26">
        <f>L706-N706</f>
        <v>16.54</v>
      </c>
      <c r="P706">
        <f>IF(AND(OR(Dashboard!$C$5="All",F706=Dashboard!$C$5),OR(Dashboard!$G$5="All",I706=Dashboard!$G$5),OR(Dashboard!$K$5="All",G706=Dashboard!$K$5)),1,0)</f>
        <v>1</v>
      </c>
      <c r="Q706">
        <f>IF(P706=1,IF(COUNTIFS($C$2:C706,C706,$P$2:P706,1)=1,1,0),0)</f>
        <v>0</v>
      </c>
    </row>
    <row r="707">
      <c r="A707" s="24" t="n">
        <v>45992</v>
      </c>
      <c r="B707" s="25" t="n">
        <v>45992</v>
      </c>
      <c r="C707" t="inlineStr">
        <is>
          <t>SO-26300</t>
        </is>
      </c>
      <c r="D707" t="inlineStr">
        <is>
          <t>Wollomby Bistro</t>
        </is>
      </c>
      <c r="E707" t="inlineStr">
        <is>
          <t>Restaurant</t>
        </is>
      </c>
      <c r="F707" t="inlineStr">
        <is>
          <t>Regional</t>
        </is>
      </c>
      <c r="G707" t="inlineStr">
        <is>
          <t>Sam O.</t>
        </is>
      </c>
      <c r="H707" t="inlineStr">
        <is>
          <t>Cheddar block 2kg</t>
        </is>
      </c>
      <c r="I707" t="inlineStr">
        <is>
          <t>Dairy &amp; eggs</t>
        </is>
      </c>
      <c r="J707" t="n">
        <v>6</v>
      </c>
      <c r="K707" s="26" t="n">
        <v>31.5</v>
      </c>
      <c r="L707" s="26">
        <f>J707*K707</f>
        <v>189</v>
      </c>
      <c r="M707" s="26" t="n">
        <v>25.75</v>
      </c>
      <c r="N707" s="26">
        <f>J707*M707</f>
        <v>154.5</v>
      </c>
      <c r="O707" s="26">
        <f>L707-N707</f>
        <v>34.5</v>
      </c>
      <c r="P707">
        <f>IF(AND(OR(Dashboard!$C$5="All",F707=Dashboard!$C$5),OR(Dashboard!$G$5="All",I707=Dashboard!$G$5),OR(Dashboard!$K$5="All",G707=Dashboard!$K$5)),1,0)</f>
        <v>1</v>
      </c>
      <c r="Q707">
        <f>IF(P707=1,IF(COUNTIFS($C$2:C707,C707,$P$2:P707,1)=1,1,0),0)</f>
        <v>1</v>
      </c>
    </row>
    <row r="708">
      <c r="A708" s="24" t="n">
        <v>45992</v>
      </c>
      <c r="B708" s="25" t="n">
        <v>45992</v>
      </c>
      <c r="C708" t="inlineStr">
        <is>
          <t>SO-26300</t>
        </is>
      </c>
      <c r="D708" t="inlineStr">
        <is>
          <t>Wollomby Bistro</t>
        </is>
      </c>
      <c r="E708" t="inlineStr">
        <is>
          <t>Restaurant</t>
        </is>
      </c>
      <c r="F708" t="inlineStr">
        <is>
          <t>Regional</t>
        </is>
      </c>
      <c r="G708" t="inlineStr">
        <is>
          <t>Sam O.</t>
        </is>
      </c>
      <c r="H708" t="inlineStr">
        <is>
          <t>Arborio rice 5kg</t>
        </is>
      </c>
      <c r="I708" t="inlineStr">
        <is>
          <t>Dry goods</t>
        </is>
      </c>
      <c r="J708" t="n">
        <v>8</v>
      </c>
      <c r="K708" s="26" t="n">
        <v>21.3</v>
      </c>
      <c r="L708" s="26">
        <f>J708*K708</f>
        <v>170.4</v>
      </c>
      <c r="M708" s="26" t="n">
        <v>15.32</v>
      </c>
      <c r="N708" s="26">
        <f>J708*M708</f>
        <v>122.56</v>
      </c>
      <c r="O708" s="26">
        <f>L708-N708</f>
        <v>47.84</v>
      </c>
      <c r="P708">
        <f>IF(AND(OR(Dashboard!$C$5="All",F708=Dashboard!$C$5),OR(Dashboard!$G$5="All",I708=Dashboard!$G$5),OR(Dashboard!$K$5="All",G708=Dashboard!$K$5)),1,0)</f>
        <v>1</v>
      </c>
      <c r="Q708">
        <f>IF(P708=1,IF(COUNTIFS($C$2:C708,C708,$P$2:P708,1)=1,1,0),0)</f>
        <v>0</v>
      </c>
    </row>
    <row r="709">
      <c r="A709" s="24" t="n">
        <v>45993</v>
      </c>
      <c r="B709" s="25" t="n">
        <v>45992</v>
      </c>
      <c r="C709" t="inlineStr">
        <is>
          <t>SO-26267</t>
        </is>
      </c>
      <c r="D709" t="inlineStr">
        <is>
          <t>Oskaby Coffee House</t>
        </is>
      </c>
      <c r="E709" t="inlineStr">
        <is>
          <t>Café</t>
        </is>
      </c>
      <c r="F709" t="inlineStr">
        <is>
          <t>South</t>
        </is>
      </c>
      <c r="G709" t="inlineStr">
        <is>
          <t>Tom W.</t>
        </is>
      </c>
      <c r="H709" t="inlineStr">
        <is>
          <t>Croissant dough x48</t>
        </is>
      </c>
      <c r="I709" t="inlineStr">
        <is>
          <t>Bakery</t>
        </is>
      </c>
      <c r="J709" t="n">
        <v>8</v>
      </c>
      <c r="K709" s="26" t="n">
        <v>67.2</v>
      </c>
      <c r="L709" s="26">
        <f>J709*K709</f>
        <v>537.6</v>
      </c>
      <c r="M709" s="26" t="n">
        <v>38.02</v>
      </c>
      <c r="N709" s="26">
        <f>J709*M709</f>
        <v>304.16</v>
      </c>
      <c r="O709" s="26">
        <f>L709-N709</f>
        <v>233.44</v>
      </c>
      <c r="P709">
        <f>IF(AND(OR(Dashboard!$C$5="All",F709=Dashboard!$C$5),OR(Dashboard!$G$5="All",I709=Dashboard!$G$5),OR(Dashboard!$K$5="All",G709=Dashboard!$K$5)),1,0)</f>
        <v>1</v>
      </c>
      <c r="Q709">
        <f>IF(P709=1,IF(COUNTIFS($C$2:C709,C709,$P$2:P709,1)=1,1,0),0)</f>
        <v>1</v>
      </c>
    </row>
    <row r="710">
      <c r="A710" s="24" t="n">
        <v>45993</v>
      </c>
      <c r="B710" s="25" t="n">
        <v>45992</v>
      </c>
      <c r="C710" t="inlineStr">
        <is>
          <t>SO-26267</t>
        </is>
      </c>
      <c r="D710" t="inlineStr">
        <is>
          <t>Oskaby Coffee House</t>
        </is>
      </c>
      <c r="E710" t="inlineStr">
        <is>
          <t>Café</t>
        </is>
      </c>
      <c r="F710" t="inlineStr">
        <is>
          <t>South</t>
        </is>
      </c>
      <c r="G710" t="inlineStr">
        <is>
          <t>Tom W.</t>
        </is>
      </c>
      <c r="H710" t="inlineStr">
        <is>
          <t>Chips 2.5kg x4</t>
        </is>
      </c>
      <c r="I710" t="inlineStr">
        <is>
          <t>Frozen</t>
        </is>
      </c>
      <c r="J710" t="n">
        <v>6</v>
      </c>
      <c r="K710" s="26" t="n">
        <v>29.6</v>
      </c>
      <c r="L710" s="26">
        <f>J710*K710</f>
        <v>177.6</v>
      </c>
      <c r="M710" s="26" t="n">
        <v>23.56</v>
      </c>
      <c r="N710" s="26">
        <f>J710*M710</f>
        <v>141.36</v>
      </c>
      <c r="O710" s="26">
        <f>L710-N710</f>
        <v>36.24</v>
      </c>
      <c r="P710">
        <f>IF(AND(OR(Dashboard!$C$5="All",F710=Dashboard!$C$5),OR(Dashboard!$G$5="All",I710=Dashboard!$G$5),OR(Dashboard!$K$5="All",G710=Dashboard!$K$5)),1,0)</f>
        <v>1</v>
      </c>
      <c r="Q710">
        <f>IF(P710=1,IF(COUNTIFS($C$2:C710,C710,$P$2:P710,1)=1,1,0),0)</f>
        <v>0</v>
      </c>
    </row>
    <row r="711">
      <c r="A711" s="24" t="n">
        <v>45993</v>
      </c>
      <c r="B711" s="25" t="n">
        <v>45992</v>
      </c>
      <c r="C711" t="inlineStr">
        <is>
          <t>SO-26272</t>
        </is>
      </c>
      <c r="D711" t="inlineStr">
        <is>
          <t>Quellow Kitchen</t>
        </is>
      </c>
      <c r="E711" t="inlineStr">
        <is>
          <t>Restaurant</t>
        </is>
      </c>
      <c r="F711" t="inlineStr">
        <is>
          <t>West</t>
        </is>
      </c>
      <c r="G711" t="inlineStr">
        <is>
          <t>Lena K.</t>
        </is>
      </c>
      <c r="H711" t="inlineStr">
        <is>
          <t>Sparkling water 24pk</t>
        </is>
      </c>
      <c r="I711" t="inlineStr">
        <is>
          <t>Beverages</t>
        </is>
      </c>
      <c r="J711" t="n">
        <v>13</v>
      </c>
      <c r="K711" s="26" t="n">
        <v>21.6</v>
      </c>
      <c r="L711" s="26">
        <f>J711*K711</f>
        <v>280.8</v>
      </c>
      <c r="M711" s="26" t="n">
        <v>13.44</v>
      </c>
      <c r="N711" s="26">
        <f>J711*M711</f>
        <v>174.72</v>
      </c>
      <c r="O711" s="26">
        <f>L711-N711</f>
        <v>106.08</v>
      </c>
      <c r="P711">
        <f>IF(AND(OR(Dashboard!$C$5="All",F711=Dashboard!$C$5),OR(Dashboard!$G$5="All",I711=Dashboard!$G$5),OR(Dashboard!$K$5="All",G711=Dashboard!$K$5)),1,0)</f>
        <v>1</v>
      </c>
      <c r="Q711">
        <f>IF(P711=1,IF(COUNTIFS($C$2:C711,C711,$P$2:P711,1)=1,1,0),0)</f>
        <v>1</v>
      </c>
    </row>
    <row r="712">
      <c r="A712" s="24" t="n">
        <v>45993</v>
      </c>
      <c r="B712" s="25" t="n">
        <v>45992</v>
      </c>
      <c r="C712" t="inlineStr">
        <is>
          <t>SO-26272</t>
        </is>
      </c>
      <c r="D712" t="inlineStr">
        <is>
          <t>Quellow Kitchen</t>
        </is>
      </c>
      <c r="E712" t="inlineStr">
        <is>
          <t>Restaurant</t>
        </is>
      </c>
      <c r="F712" t="inlineStr">
        <is>
          <t>West</t>
        </is>
      </c>
      <c r="G712" t="inlineStr">
        <is>
          <t>Lena K.</t>
        </is>
      </c>
      <c r="H712" t="inlineStr">
        <is>
          <t>Arborio rice 5kg</t>
        </is>
      </c>
      <c r="I712" t="inlineStr">
        <is>
          <t>Dry goods</t>
        </is>
      </c>
      <c r="J712" t="n">
        <v>10</v>
      </c>
      <c r="K712" s="26" t="n">
        <v>21.3</v>
      </c>
      <c r="L712" s="26">
        <f>J712*K712</f>
        <v>213</v>
      </c>
      <c r="M712" s="26" t="n">
        <v>14.58</v>
      </c>
      <c r="N712" s="26">
        <f>J712*M712</f>
        <v>145.8</v>
      </c>
      <c r="O712" s="26">
        <f>L712-N712</f>
        <v>67.2</v>
      </c>
      <c r="P712">
        <f>IF(AND(OR(Dashboard!$C$5="All",F712=Dashboard!$C$5),OR(Dashboard!$G$5="All",I712=Dashboard!$G$5),OR(Dashboard!$K$5="All",G712=Dashboard!$K$5)),1,0)</f>
        <v>1</v>
      </c>
      <c r="Q712">
        <f>IF(P712=1,IF(COUNTIFS($C$2:C712,C712,$P$2:P712,1)=1,1,0),0)</f>
        <v>0</v>
      </c>
    </row>
    <row r="713">
      <c r="A713" s="24" t="n">
        <v>45993</v>
      </c>
      <c r="B713" s="25" t="n">
        <v>45992</v>
      </c>
      <c r="C713" t="inlineStr">
        <is>
          <t>SO-26277</t>
        </is>
      </c>
      <c r="D713" t="inlineStr">
        <is>
          <t>Drewsome Kitchen</t>
        </is>
      </c>
      <c r="E713" t="inlineStr">
        <is>
          <t>Restaurant</t>
        </is>
      </c>
      <c r="F713" t="inlineStr">
        <is>
          <t>Regional</t>
        </is>
      </c>
      <c r="G713" t="inlineStr">
        <is>
          <t>Sam O.</t>
        </is>
      </c>
      <c r="H713" t="inlineStr">
        <is>
          <t>Sparkling water 24pk</t>
        </is>
      </c>
      <c r="I713" t="inlineStr">
        <is>
          <t>Beverages</t>
        </is>
      </c>
      <c r="J713" t="n">
        <v>3</v>
      </c>
      <c r="K713" s="26" t="n">
        <v>21.6</v>
      </c>
      <c r="L713" s="26">
        <f>J713*K713</f>
        <v>64.8</v>
      </c>
      <c r="M713" s="26" t="n">
        <v>13.75</v>
      </c>
      <c r="N713" s="26">
        <f>J713*M713</f>
        <v>41.25</v>
      </c>
      <c r="O713" s="26">
        <f>L713-N713</f>
        <v>23.55</v>
      </c>
      <c r="P713">
        <f>IF(AND(OR(Dashboard!$C$5="All",F713=Dashboard!$C$5),OR(Dashboard!$G$5="All",I713=Dashboard!$G$5),OR(Dashboard!$K$5="All",G713=Dashboard!$K$5)),1,0)</f>
        <v>1</v>
      </c>
      <c r="Q713">
        <f>IF(P713=1,IF(COUNTIFS($C$2:C713,C713,$P$2:P713,1)=1,1,0),0)</f>
        <v>1</v>
      </c>
    </row>
    <row r="714">
      <c r="A714" s="24" t="n">
        <v>45993</v>
      </c>
      <c r="B714" s="25" t="n">
        <v>45992</v>
      </c>
      <c r="C714" t="inlineStr">
        <is>
          <t>SO-26277</t>
        </is>
      </c>
      <c r="D714" t="inlineStr">
        <is>
          <t>Drewsome Kitchen</t>
        </is>
      </c>
      <c r="E714" t="inlineStr">
        <is>
          <t>Restaurant</t>
        </is>
      </c>
      <c r="F714" t="inlineStr">
        <is>
          <t>Regional</t>
        </is>
      </c>
      <c r="G714" t="inlineStr">
        <is>
          <t>Sam O.</t>
        </is>
      </c>
      <c r="H714" t="inlineStr">
        <is>
          <t>Unsalted butter 5kg</t>
        </is>
      </c>
      <c r="I714" t="inlineStr">
        <is>
          <t>Dairy &amp; eggs</t>
        </is>
      </c>
      <c r="J714" t="n">
        <v>5</v>
      </c>
      <c r="K714" s="26" t="n">
        <v>58</v>
      </c>
      <c r="L714" s="26">
        <f>J714*K714</f>
        <v>290</v>
      </c>
      <c r="M714" s="26" t="n">
        <v>45.42</v>
      </c>
      <c r="N714" s="26">
        <f>J714*M714</f>
        <v>227.1</v>
      </c>
      <c r="O714" s="26">
        <f>L714-N714</f>
        <v>62.9</v>
      </c>
      <c r="P714">
        <f>IF(AND(OR(Dashboard!$C$5="All",F714=Dashboard!$C$5),OR(Dashboard!$G$5="All",I714=Dashboard!$G$5),OR(Dashboard!$K$5="All",G714=Dashboard!$K$5)),1,0)</f>
        <v>1</v>
      </c>
      <c r="Q714">
        <f>IF(P714=1,IF(COUNTIFS($C$2:C714,C714,$P$2:P714,1)=1,1,0),0)</f>
        <v>0</v>
      </c>
    </row>
    <row r="715">
      <c r="A715" s="24" t="n">
        <v>45993</v>
      </c>
      <c r="B715" s="25" t="n">
        <v>45992</v>
      </c>
      <c r="C715" t="inlineStr">
        <is>
          <t>SO-26277</t>
        </is>
      </c>
      <c r="D715" t="inlineStr">
        <is>
          <t>Drewsome Kitchen</t>
        </is>
      </c>
      <c r="E715" t="inlineStr">
        <is>
          <t>Restaurant</t>
        </is>
      </c>
      <c r="F715" t="inlineStr">
        <is>
          <t>Regional</t>
        </is>
      </c>
      <c r="G715" t="inlineStr">
        <is>
          <t>Sam O.</t>
        </is>
      </c>
      <c r="H715" t="inlineStr">
        <is>
          <t>Puff pastry sheets 5kg</t>
        </is>
      </c>
      <c r="I715" t="inlineStr">
        <is>
          <t>Frozen</t>
        </is>
      </c>
      <c r="J715" t="n">
        <v>5</v>
      </c>
      <c r="K715" s="26" t="n">
        <v>34</v>
      </c>
      <c r="L715" s="26">
        <f>J715*K715</f>
        <v>170</v>
      </c>
      <c r="M715" s="26" t="n">
        <v>27.17</v>
      </c>
      <c r="N715" s="26">
        <f>J715*M715</f>
        <v>135.85</v>
      </c>
      <c r="O715" s="26">
        <f>L715-N715</f>
        <v>34.15</v>
      </c>
      <c r="P715">
        <f>IF(AND(OR(Dashboard!$C$5="All",F715=Dashboard!$C$5),OR(Dashboard!$G$5="All",I715=Dashboard!$G$5),OR(Dashboard!$K$5="All",G715=Dashboard!$K$5)),1,0)</f>
        <v>1</v>
      </c>
      <c r="Q715">
        <f>IF(P715=1,IF(COUNTIFS($C$2:C715,C715,$P$2:P715,1)=1,1,0),0)</f>
        <v>0</v>
      </c>
    </row>
    <row r="716">
      <c r="A716" s="24" t="n">
        <v>45994</v>
      </c>
      <c r="B716" s="25" t="n">
        <v>45992</v>
      </c>
      <c r="C716" t="inlineStr">
        <is>
          <t>SO-26270</t>
        </is>
      </c>
      <c r="D716" t="inlineStr">
        <is>
          <t>Vantrey Pantry</t>
        </is>
      </c>
      <c r="E716" t="inlineStr">
        <is>
          <t>Grocer</t>
        </is>
      </c>
      <c r="F716" t="inlineStr">
        <is>
          <t>West</t>
        </is>
      </c>
      <c r="G716" t="inlineStr">
        <is>
          <t>Lena K.</t>
        </is>
      </c>
      <c r="H716" t="inlineStr">
        <is>
          <t>Arborio rice 5kg</t>
        </is>
      </c>
      <c r="I716" t="inlineStr">
        <is>
          <t>Dry goods</t>
        </is>
      </c>
      <c r="J716" t="n">
        <v>24</v>
      </c>
      <c r="K716" s="26" t="n">
        <v>21.3</v>
      </c>
      <c r="L716" s="26">
        <f>J716*K716</f>
        <v>511.2</v>
      </c>
      <c r="M716" s="26" t="n">
        <v>14.79</v>
      </c>
      <c r="N716" s="26">
        <f>J716*M716</f>
        <v>354.96</v>
      </c>
      <c r="O716" s="26">
        <f>L716-N716</f>
        <v>156.24</v>
      </c>
      <c r="P716">
        <f>IF(AND(OR(Dashboard!$C$5="All",F716=Dashboard!$C$5),OR(Dashboard!$G$5="All",I716=Dashboard!$G$5),OR(Dashboard!$K$5="All",G716=Dashboard!$K$5)),1,0)</f>
        <v>1</v>
      </c>
      <c r="Q716">
        <f>IF(P716=1,IF(COUNTIFS($C$2:C716,C716,$P$2:P716,1)=1,1,0),0)</f>
        <v>1</v>
      </c>
    </row>
    <row r="717">
      <c r="A717" s="24" t="n">
        <v>45994</v>
      </c>
      <c r="B717" s="25" t="n">
        <v>45992</v>
      </c>
      <c r="C717" t="inlineStr">
        <is>
          <t>SO-26270</t>
        </is>
      </c>
      <c r="D717" t="inlineStr">
        <is>
          <t>Vantrey Pantry</t>
        </is>
      </c>
      <c r="E717" t="inlineStr">
        <is>
          <t>Grocer</t>
        </is>
      </c>
      <c r="F717" t="inlineStr">
        <is>
          <t>West</t>
        </is>
      </c>
      <c r="G717" t="inlineStr">
        <is>
          <t>Lena K.</t>
        </is>
      </c>
      <c r="H717" t="inlineStr">
        <is>
          <t>Brioche buns x24</t>
        </is>
      </c>
      <c r="I717" t="inlineStr">
        <is>
          <t>Bakery</t>
        </is>
      </c>
      <c r="J717" t="n">
        <v>27</v>
      </c>
      <c r="K717" s="26" t="n">
        <v>26.4</v>
      </c>
      <c r="L717" s="26">
        <f>J717*K717</f>
        <v>712.8</v>
      </c>
      <c r="M717" s="26" t="n">
        <v>15.12</v>
      </c>
      <c r="N717" s="26">
        <f>J717*M717</f>
        <v>408.24</v>
      </c>
      <c r="O717" s="26">
        <f>L717-N717</f>
        <v>304.56</v>
      </c>
      <c r="P717">
        <f>IF(AND(OR(Dashboard!$C$5="All",F717=Dashboard!$C$5),OR(Dashboard!$G$5="All",I717=Dashboard!$G$5),OR(Dashboard!$K$5="All",G717=Dashboard!$K$5)),1,0)</f>
        <v>1</v>
      </c>
      <c r="Q717">
        <f>IF(P717=1,IF(COUNTIFS($C$2:C717,C717,$P$2:P717,1)=1,1,0),0)</f>
        <v>0</v>
      </c>
    </row>
    <row r="718">
      <c r="A718" s="24" t="n">
        <v>45994</v>
      </c>
      <c r="B718" s="25" t="n">
        <v>45992</v>
      </c>
      <c r="C718" t="inlineStr">
        <is>
          <t>SO-26270</t>
        </is>
      </c>
      <c r="D718" t="inlineStr">
        <is>
          <t>Vantrey Pantry</t>
        </is>
      </c>
      <c r="E718" t="inlineStr">
        <is>
          <t>Grocer</t>
        </is>
      </c>
      <c r="F718" t="inlineStr">
        <is>
          <t>West</t>
        </is>
      </c>
      <c r="G718" t="inlineStr">
        <is>
          <t>Lena K.</t>
        </is>
      </c>
      <c r="H718" t="inlineStr">
        <is>
          <t>Loose-leaf tea 500g</t>
        </is>
      </c>
      <c r="I718" t="inlineStr">
        <is>
          <t>Beverages</t>
        </is>
      </c>
      <c r="J718" t="n">
        <v>18</v>
      </c>
      <c r="K718" s="26" t="n">
        <v>18.9</v>
      </c>
      <c r="L718" s="26">
        <f>J718*K718</f>
        <v>340.2</v>
      </c>
      <c r="M718" s="26" t="n">
        <v>12.21</v>
      </c>
      <c r="N718" s="26">
        <f>J718*M718</f>
        <v>219.78</v>
      </c>
      <c r="O718" s="26">
        <f>L718-N718</f>
        <v>120.42</v>
      </c>
      <c r="P718">
        <f>IF(AND(OR(Dashboard!$C$5="All",F718=Dashboard!$C$5),OR(Dashboard!$G$5="All",I718=Dashboard!$G$5),OR(Dashboard!$K$5="All",G718=Dashboard!$K$5)),1,0)</f>
        <v>1</v>
      </c>
      <c r="Q718">
        <f>IF(P718=1,IF(COUNTIFS($C$2:C718,C718,$P$2:P718,1)=1,1,0),0)</f>
        <v>0</v>
      </c>
    </row>
    <row r="719">
      <c r="A719" s="24" t="n">
        <v>45995</v>
      </c>
      <c r="B719" s="25" t="n">
        <v>45992</v>
      </c>
      <c r="C719" t="inlineStr">
        <is>
          <t>SO-26256</t>
        </is>
      </c>
      <c r="D719" t="inlineStr">
        <is>
          <t>Brasken Events Co.</t>
        </is>
      </c>
      <c r="E719" t="inlineStr">
        <is>
          <t>Caterer</t>
        </is>
      </c>
      <c r="F719" t="inlineStr">
        <is>
          <t>North</t>
        </is>
      </c>
      <c r="G719" t="inlineStr">
        <is>
          <t>Priya N.</t>
        </is>
      </c>
      <c r="H719" t="inlineStr">
        <is>
          <t>Rolled oats 5kg</t>
        </is>
      </c>
      <c r="I719" t="inlineStr">
        <is>
          <t>Dry goods</t>
        </is>
      </c>
      <c r="J719" t="n">
        <v>4</v>
      </c>
      <c r="K719" s="26" t="n">
        <v>14.75</v>
      </c>
      <c r="L719" s="26">
        <f>J719*K719</f>
        <v>59</v>
      </c>
      <c r="M719" s="26" t="n">
        <v>10.13</v>
      </c>
      <c r="N719" s="26">
        <f>J719*M719</f>
        <v>40.52</v>
      </c>
      <c r="O719" s="26">
        <f>L719-N719</f>
        <v>18.48</v>
      </c>
      <c r="P719">
        <f>IF(AND(OR(Dashboard!$C$5="All",F719=Dashboard!$C$5),OR(Dashboard!$G$5="All",I719=Dashboard!$G$5),OR(Dashboard!$K$5="All",G719=Dashboard!$K$5)),1,0)</f>
        <v>1</v>
      </c>
      <c r="Q719">
        <f>IF(P719=1,IF(COUNTIFS($C$2:C719,C719,$P$2:P719,1)=1,1,0),0)</f>
        <v>1</v>
      </c>
    </row>
    <row r="720">
      <c r="A720" s="24" t="n">
        <v>45995</v>
      </c>
      <c r="B720" s="25" t="n">
        <v>45992</v>
      </c>
      <c r="C720" t="inlineStr">
        <is>
          <t>SO-26256</t>
        </is>
      </c>
      <c r="D720" t="inlineStr">
        <is>
          <t>Brasken Events Co.</t>
        </is>
      </c>
      <c r="E720" t="inlineStr">
        <is>
          <t>Caterer</t>
        </is>
      </c>
      <c r="F720" t="inlineStr">
        <is>
          <t>North</t>
        </is>
      </c>
      <c r="G720" t="inlineStr">
        <is>
          <t>Priya N.</t>
        </is>
      </c>
      <c r="H720" t="inlineStr">
        <is>
          <t>Full cream milk 2L x6</t>
        </is>
      </c>
      <c r="I720" t="inlineStr">
        <is>
          <t>Dairy &amp; eggs</t>
        </is>
      </c>
      <c r="J720" t="n">
        <v>13</v>
      </c>
      <c r="K720" s="26" t="n">
        <v>15.6</v>
      </c>
      <c r="L720" s="26">
        <f>J720*K720</f>
        <v>202.8</v>
      </c>
      <c r="M720" s="26" t="n">
        <v>12.27</v>
      </c>
      <c r="N720" s="26">
        <f>J720*M720</f>
        <v>159.51</v>
      </c>
      <c r="O720" s="26">
        <f>L720-N720</f>
        <v>43.29</v>
      </c>
      <c r="P720">
        <f>IF(AND(OR(Dashboard!$C$5="All",F720=Dashboard!$C$5),OR(Dashboard!$G$5="All",I720=Dashboard!$G$5),OR(Dashboard!$K$5="All",G720=Dashboard!$K$5)),1,0)</f>
        <v>1</v>
      </c>
      <c r="Q720">
        <f>IF(P720=1,IF(COUNTIFS($C$2:C720,C720,$P$2:P720,1)=1,1,0),0)</f>
        <v>0</v>
      </c>
    </row>
    <row r="721">
      <c r="A721" s="24" t="n">
        <v>45995</v>
      </c>
      <c r="B721" s="25" t="n">
        <v>45992</v>
      </c>
      <c r="C721" t="inlineStr">
        <is>
          <t>SO-26256</t>
        </is>
      </c>
      <c r="D721" t="inlineStr">
        <is>
          <t>Brasken Events Co.</t>
        </is>
      </c>
      <c r="E721" t="inlineStr">
        <is>
          <t>Caterer</t>
        </is>
      </c>
      <c r="F721" t="inlineStr">
        <is>
          <t>North</t>
        </is>
      </c>
      <c r="G721" t="inlineStr">
        <is>
          <t>Priya N.</t>
        </is>
      </c>
      <c r="H721" t="inlineStr">
        <is>
          <t>Orange juice 2L x6</t>
        </is>
      </c>
      <c r="I721" t="inlineStr">
        <is>
          <t>Beverages</t>
        </is>
      </c>
      <c r="J721" t="n">
        <v>2</v>
      </c>
      <c r="K721" s="26" t="n">
        <v>27</v>
      </c>
      <c r="L721" s="26">
        <f>J721*K721</f>
        <v>54</v>
      </c>
      <c r="M721" s="26" t="n">
        <v>16.62</v>
      </c>
      <c r="N721" s="26">
        <f>J721*M721</f>
        <v>33.24</v>
      </c>
      <c r="O721" s="26">
        <f>L721-N721</f>
        <v>20.76</v>
      </c>
      <c r="P721">
        <f>IF(AND(OR(Dashboard!$C$5="All",F721=Dashboard!$C$5),OR(Dashboard!$G$5="All",I721=Dashboard!$G$5),OR(Dashboard!$K$5="All",G721=Dashboard!$K$5)),1,0)</f>
        <v>1</v>
      </c>
      <c r="Q721">
        <f>IF(P721=1,IF(COUNTIFS($C$2:C721,C721,$P$2:P721,1)=1,1,0),0)</f>
        <v>0</v>
      </c>
    </row>
    <row r="722">
      <c r="A722" s="24" t="n">
        <v>45995</v>
      </c>
      <c r="B722" s="25" t="n">
        <v>45992</v>
      </c>
      <c r="C722" t="inlineStr">
        <is>
          <t>SO-26284</t>
        </is>
      </c>
      <c r="D722" t="inlineStr">
        <is>
          <t>Fallowden Coffee House</t>
        </is>
      </c>
      <c r="E722" t="inlineStr">
        <is>
          <t>Café</t>
        </is>
      </c>
      <c r="F722" t="inlineStr">
        <is>
          <t>South</t>
        </is>
      </c>
      <c r="G722" t="inlineStr">
        <is>
          <t>Tom W.</t>
        </is>
      </c>
      <c r="H722" t="inlineStr">
        <is>
          <t>Sourdough loaf x10</t>
        </is>
      </c>
      <c r="I722" t="inlineStr">
        <is>
          <t>Bakery</t>
        </is>
      </c>
      <c r="J722" t="n">
        <v>10</v>
      </c>
      <c r="K722" s="26" t="n">
        <v>52</v>
      </c>
      <c r="L722" s="26">
        <f>J722*K722</f>
        <v>520</v>
      </c>
      <c r="M722" s="26" t="n">
        <v>30.72</v>
      </c>
      <c r="N722" s="26">
        <f>J722*M722</f>
        <v>307.2</v>
      </c>
      <c r="O722" s="26">
        <f>L722-N722</f>
        <v>212.8</v>
      </c>
      <c r="P722">
        <f>IF(AND(OR(Dashboard!$C$5="All",F722=Dashboard!$C$5),OR(Dashboard!$G$5="All",I722=Dashboard!$G$5),OR(Dashboard!$K$5="All",G722=Dashboard!$K$5)),1,0)</f>
        <v>1</v>
      </c>
      <c r="Q722">
        <f>IF(P722=1,IF(COUNTIFS($C$2:C722,C722,$P$2:P722,1)=1,1,0),0)</f>
        <v>1</v>
      </c>
    </row>
    <row r="723">
      <c r="A723" s="24" t="n">
        <v>45995</v>
      </c>
      <c r="B723" s="25" t="n">
        <v>45992</v>
      </c>
      <c r="C723" t="inlineStr">
        <is>
          <t>SO-26284</t>
        </is>
      </c>
      <c r="D723" t="inlineStr">
        <is>
          <t>Fallowden Coffee House</t>
        </is>
      </c>
      <c r="E723" t="inlineStr">
        <is>
          <t>Café</t>
        </is>
      </c>
      <c r="F723" t="inlineStr">
        <is>
          <t>South</t>
        </is>
      </c>
      <c r="G723" t="inlineStr">
        <is>
          <t>Tom W.</t>
        </is>
      </c>
      <c r="H723" t="inlineStr">
        <is>
          <t>Coffee beans 1kg</t>
        </is>
      </c>
      <c r="I723" t="inlineStr">
        <is>
          <t>Beverages</t>
        </is>
      </c>
      <c r="J723" t="n">
        <v>10</v>
      </c>
      <c r="K723" s="26" t="n">
        <v>31.5</v>
      </c>
      <c r="L723" s="26">
        <f>J723*K723</f>
        <v>315</v>
      </c>
      <c r="M723" s="26" t="n">
        <v>20.1</v>
      </c>
      <c r="N723" s="26">
        <f>J723*M723</f>
        <v>201</v>
      </c>
      <c r="O723" s="26">
        <f>L723-N723</f>
        <v>114</v>
      </c>
      <c r="P723">
        <f>IF(AND(OR(Dashboard!$C$5="All",F723=Dashboard!$C$5),OR(Dashboard!$G$5="All",I723=Dashboard!$G$5),OR(Dashboard!$K$5="All",G723=Dashboard!$K$5)),1,0)</f>
        <v>1</v>
      </c>
      <c r="Q723">
        <f>IF(P723=1,IF(COUNTIFS($C$2:C723,C723,$P$2:P723,1)=1,1,0),0)</f>
        <v>0</v>
      </c>
    </row>
    <row r="724">
      <c r="A724" s="24" t="n">
        <v>45995</v>
      </c>
      <c r="B724" s="25" t="n">
        <v>45992</v>
      </c>
      <c r="C724" t="inlineStr">
        <is>
          <t>SO-26295</t>
        </is>
      </c>
      <c r="D724" t="inlineStr">
        <is>
          <t>Marrowfield Coffee House</t>
        </is>
      </c>
      <c r="E724" t="inlineStr">
        <is>
          <t>Café</t>
        </is>
      </c>
      <c r="F724" t="inlineStr">
        <is>
          <t>Regional</t>
        </is>
      </c>
      <c r="G724" t="inlineStr">
        <is>
          <t>Sam O.</t>
        </is>
      </c>
      <c r="H724" t="inlineStr">
        <is>
          <t>Brioche buns x24</t>
        </is>
      </c>
      <c r="I724" t="inlineStr">
        <is>
          <t>Bakery</t>
        </is>
      </c>
      <c r="J724" t="n">
        <v>4</v>
      </c>
      <c r="K724" s="26" t="n">
        <v>26.4</v>
      </c>
      <c r="L724" s="26">
        <f>J724*K724</f>
        <v>105.6</v>
      </c>
      <c r="M724" s="26" t="n">
        <v>14.63</v>
      </c>
      <c r="N724" s="26">
        <f>J724*M724</f>
        <v>58.52</v>
      </c>
      <c r="O724" s="26">
        <f>L724-N724</f>
        <v>47.08</v>
      </c>
      <c r="P724">
        <f>IF(AND(OR(Dashboard!$C$5="All",F724=Dashboard!$C$5),OR(Dashboard!$G$5="All",I724=Dashboard!$G$5),OR(Dashboard!$K$5="All",G724=Dashboard!$K$5)),1,0)</f>
        <v>1</v>
      </c>
      <c r="Q724">
        <f>IF(P724=1,IF(COUNTIFS($C$2:C724,C724,$P$2:P724,1)=1,1,0),0)</f>
        <v>1</v>
      </c>
    </row>
    <row r="725">
      <c r="A725" s="24" t="n">
        <v>45995</v>
      </c>
      <c r="B725" s="25" t="n">
        <v>45992</v>
      </c>
      <c r="C725" t="inlineStr">
        <is>
          <t>SO-26295</t>
        </is>
      </c>
      <c r="D725" t="inlineStr">
        <is>
          <t>Marrowfield Coffee House</t>
        </is>
      </c>
      <c r="E725" t="inlineStr">
        <is>
          <t>Café</t>
        </is>
      </c>
      <c r="F725" t="inlineStr">
        <is>
          <t>Regional</t>
        </is>
      </c>
      <c r="G725" t="inlineStr">
        <is>
          <t>Sam O.</t>
        </is>
      </c>
      <c r="H725" t="inlineStr">
        <is>
          <t>Orange juice 2L x6</t>
        </is>
      </c>
      <c r="I725" t="inlineStr">
        <is>
          <t>Beverages</t>
        </is>
      </c>
      <c r="J725" t="n">
        <v>4</v>
      </c>
      <c r="K725" s="26" t="n">
        <v>27</v>
      </c>
      <c r="L725" s="26">
        <f>J725*K725</f>
        <v>108</v>
      </c>
      <c r="M725" s="26" t="n">
        <v>16.63</v>
      </c>
      <c r="N725" s="26">
        <f>J725*M725</f>
        <v>66.52</v>
      </c>
      <c r="O725" s="26">
        <f>L725-N725</f>
        <v>41.48</v>
      </c>
      <c r="P725">
        <f>IF(AND(OR(Dashboard!$C$5="All",F725=Dashboard!$C$5),OR(Dashboard!$G$5="All",I725=Dashboard!$G$5),OR(Dashboard!$K$5="All",G725=Dashboard!$K$5)),1,0)</f>
        <v>1</v>
      </c>
      <c r="Q725">
        <f>IF(P725=1,IF(COUNTIFS($C$2:C725,C725,$P$2:P725,1)=1,1,0),0)</f>
        <v>0</v>
      </c>
    </row>
    <row r="726">
      <c r="A726" s="24" t="n">
        <v>45995</v>
      </c>
      <c r="B726" s="25" t="n">
        <v>45992</v>
      </c>
      <c r="C726" t="inlineStr">
        <is>
          <t>SO-26295</t>
        </is>
      </c>
      <c r="D726" t="inlineStr">
        <is>
          <t>Marrowfield Coffee House</t>
        </is>
      </c>
      <c r="E726" t="inlineStr">
        <is>
          <t>Café</t>
        </is>
      </c>
      <c r="F726" t="inlineStr">
        <is>
          <t>Regional</t>
        </is>
      </c>
      <c r="G726" t="inlineStr">
        <is>
          <t>Sam O.</t>
        </is>
      </c>
      <c r="H726" t="inlineStr">
        <is>
          <t>Free-range eggs 15dz</t>
        </is>
      </c>
      <c r="I726" t="inlineStr">
        <is>
          <t>Dairy &amp; eggs</t>
        </is>
      </c>
      <c r="J726" t="n">
        <v>9</v>
      </c>
      <c r="K726" s="26" t="n">
        <v>84</v>
      </c>
      <c r="L726" s="26">
        <f>J726*K726</f>
        <v>756</v>
      </c>
      <c r="M726" s="26" t="n">
        <v>70.79000000000001</v>
      </c>
      <c r="N726" s="26">
        <f>J726*M726</f>
        <v>637.11</v>
      </c>
      <c r="O726" s="26">
        <f>L726-N726</f>
        <v>118.89</v>
      </c>
      <c r="P726">
        <f>IF(AND(OR(Dashboard!$C$5="All",F726=Dashboard!$C$5),OR(Dashboard!$G$5="All",I726=Dashboard!$G$5),OR(Dashboard!$K$5="All",G726=Dashboard!$K$5)),1,0)</f>
        <v>1</v>
      </c>
      <c r="Q726">
        <f>IF(P726=1,IF(COUNTIFS($C$2:C726,C726,$P$2:P726,1)=1,1,0),0)</f>
        <v>0</v>
      </c>
    </row>
    <row r="727">
      <c r="A727" s="24" t="n">
        <v>45995</v>
      </c>
      <c r="B727" s="25" t="n">
        <v>45992</v>
      </c>
      <c r="C727" t="inlineStr">
        <is>
          <t>SO-26295</t>
        </is>
      </c>
      <c r="D727" t="inlineStr">
        <is>
          <t>Marrowfield Coffee House</t>
        </is>
      </c>
      <c r="E727" t="inlineStr">
        <is>
          <t>Café</t>
        </is>
      </c>
      <c r="F727" t="inlineStr">
        <is>
          <t>Regional</t>
        </is>
      </c>
      <c r="G727" t="inlineStr">
        <is>
          <t>Sam O.</t>
        </is>
      </c>
      <c r="H727" t="inlineStr">
        <is>
          <t>Arborio rice 5kg</t>
        </is>
      </c>
      <c r="I727" t="inlineStr">
        <is>
          <t>Dry goods</t>
        </is>
      </c>
      <c r="J727" t="n">
        <v>4</v>
      </c>
      <c r="K727" s="26" t="n">
        <v>21.3</v>
      </c>
      <c r="L727" s="26">
        <f>J727*K727</f>
        <v>85.2</v>
      </c>
      <c r="M727" s="26" t="n">
        <v>14.71</v>
      </c>
      <c r="N727" s="26">
        <f>J727*M727</f>
        <v>58.84</v>
      </c>
      <c r="O727" s="26">
        <f>L727-N727</f>
        <v>26.36</v>
      </c>
      <c r="P727">
        <f>IF(AND(OR(Dashboard!$C$5="All",F727=Dashboard!$C$5),OR(Dashboard!$G$5="All",I727=Dashboard!$G$5),OR(Dashboard!$K$5="All",G727=Dashboard!$K$5)),1,0)</f>
        <v>1</v>
      </c>
      <c r="Q727">
        <f>IF(P727=1,IF(COUNTIFS($C$2:C727,C727,$P$2:P727,1)=1,1,0),0)</f>
        <v>0</v>
      </c>
    </row>
    <row r="728">
      <c r="A728" s="24" t="n">
        <v>45996</v>
      </c>
      <c r="B728" s="25" t="n">
        <v>45992</v>
      </c>
      <c r="C728" t="inlineStr">
        <is>
          <t>SO-26244</t>
        </is>
      </c>
      <c r="D728" t="inlineStr">
        <is>
          <t>Wollomby Bistro</t>
        </is>
      </c>
      <c r="E728" t="inlineStr">
        <is>
          <t>Restaurant</t>
        </is>
      </c>
      <c r="F728" t="inlineStr">
        <is>
          <t>Regional</t>
        </is>
      </c>
      <c r="G728" t="inlineStr">
        <is>
          <t>Sam O.</t>
        </is>
      </c>
      <c r="H728" t="inlineStr">
        <is>
          <t>Chickpeas 2kg</t>
        </is>
      </c>
      <c r="I728" t="inlineStr">
        <is>
          <t>Dry goods</t>
        </is>
      </c>
      <c r="J728" t="n">
        <v>12</v>
      </c>
      <c r="K728" s="26" t="n">
        <v>9.199999999999999</v>
      </c>
      <c r="L728" s="26">
        <f>J728*K728</f>
        <v>110.4</v>
      </c>
      <c r="M728" s="26" t="n">
        <v>6.45</v>
      </c>
      <c r="N728" s="26">
        <f>J728*M728</f>
        <v>77.4</v>
      </c>
      <c r="O728" s="26">
        <f>L728-N728</f>
        <v>33</v>
      </c>
      <c r="P728">
        <f>IF(AND(OR(Dashboard!$C$5="All",F728=Dashboard!$C$5),OR(Dashboard!$G$5="All",I728=Dashboard!$G$5),OR(Dashboard!$K$5="All",G728=Dashboard!$K$5)),1,0)</f>
        <v>1</v>
      </c>
      <c r="Q728">
        <f>IF(P728=1,IF(COUNTIFS($C$2:C728,C728,$P$2:P728,1)=1,1,0),0)</f>
        <v>1</v>
      </c>
    </row>
    <row r="729">
      <c r="A729" s="24" t="n">
        <v>45996</v>
      </c>
      <c r="B729" s="25" t="n">
        <v>45992</v>
      </c>
      <c r="C729" t="inlineStr">
        <is>
          <t>SO-26244</t>
        </is>
      </c>
      <c r="D729" t="inlineStr">
        <is>
          <t>Wollomby Bistro</t>
        </is>
      </c>
      <c r="E729" t="inlineStr">
        <is>
          <t>Restaurant</t>
        </is>
      </c>
      <c r="F729" t="inlineStr">
        <is>
          <t>Regional</t>
        </is>
      </c>
      <c r="G729" t="inlineStr">
        <is>
          <t>Sam O.</t>
        </is>
      </c>
      <c r="H729" t="inlineStr">
        <is>
          <t>Chai concentrate 1L x6</t>
        </is>
      </c>
      <c r="I729" t="inlineStr">
        <is>
          <t>Beverages</t>
        </is>
      </c>
      <c r="J729" t="n">
        <v>8</v>
      </c>
      <c r="K729" s="26" t="n">
        <v>42</v>
      </c>
      <c r="L729" s="26">
        <f>J729*K729</f>
        <v>336</v>
      </c>
      <c r="M729" s="26" t="n">
        <v>25.39</v>
      </c>
      <c r="N729" s="26">
        <f>J729*M729</f>
        <v>203.12</v>
      </c>
      <c r="O729" s="26">
        <f>L729-N729</f>
        <v>132.88</v>
      </c>
      <c r="P729">
        <f>IF(AND(OR(Dashboard!$C$5="All",F729=Dashboard!$C$5),OR(Dashboard!$G$5="All",I729=Dashboard!$G$5),OR(Dashboard!$K$5="All",G729=Dashboard!$K$5)),1,0)</f>
        <v>1</v>
      </c>
      <c r="Q729">
        <f>IF(P729=1,IF(COUNTIFS($C$2:C729,C729,$P$2:P729,1)=1,1,0),0)</f>
        <v>0</v>
      </c>
    </row>
    <row r="730">
      <c r="A730" s="24" t="n">
        <v>45996</v>
      </c>
      <c r="B730" s="25" t="n">
        <v>45992</v>
      </c>
      <c r="C730" t="inlineStr">
        <is>
          <t>SO-26254</t>
        </is>
      </c>
      <c r="D730" t="inlineStr">
        <is>
          <t>Quarrow Café</t>
        </is>
      </c>
      <c r="E730" t="inlineStr">
        <is>
          <t>Café</t>
        </is>
      </c>
      <c r="F730" t="inlineStr">
        <is>
          <t>West</t>
        </is>
      </c>
      <c r="G730" t="inlineStr">
        <is>
          <t>Lena K.</t>
        </is>
      </c>
      <c r="H730" t="inlineStr">
        <is>
          <t>Chickpeas 2kg</t>
        </is>
      </c>
      <c r="I730" t="inlineStr">
        <is>
          <t>Dry goods</t>
        </is>
      </c>
      <c r="J730" t="n">
        <v>6</v>
      </c>
      <c r="K730" s="26" t="n">
        <v>9.199999999999999</v>
      </c>
      <c r="L730" s="26">
        <f>J730*K730</f>
        <v>55.2</v>
      </c>
      <c r="M730" s="26" t="n">
        <v>6.1</v>
      </c>
      <c r="N730" s="26">
        <f>J730*M730</f>
        <v>36.6</v>
      </c>
      <c r="O730" s="26">
        <f>L730-N730</f>
        <v>18.6</v>
      </c>
      <c r="P730">
        <f>IF(AND(OR(Dashboard!$C$5="All",F730=Dashboard!$C$5),OR(Dashboard!$G$5="All",I730=Dashboard!$G$5),OR(Dashboard!$K$5="All",G730=Dashboard!$K$5)),1,0)</f>
        <v>1</v>
      </c>
      <c r="Q730">
        <f>IF(P730=1,IF(COUNTIFS($C$2:C730,C730,$P$2:P730,1)=1,1,0),0)</f>
        <v>1</v>
      </c>
    </row>
    <row r="731">
      <c r="A731" s="24" t="n">
        <v>45996</v>
      </c>
      <c r="B731" s="25" t="n">
        <v>45992</v>
      </c>
      <c r="C731" t="inlineStr">
        <is>
          <t>SO-26254</t>
        </is>
      </c>
      <c r="D731" t="inlineStr">
        <is>
          <t>Quarrow Café</t>
        </is>
      </c>
      <c r="E731" t="inlineStr">
        <is>
          <t>Café</t>
        </is>
      </c>
      <c r="F731" t="inlineStr">
        <is>
          <t>West</t>
        </is>
      </c>
      <c r="G731" t="inlineStr">
        <is>
          <t>Lena K.</t>
        </is>
      </c>
      <c r="H731" t="inlineStr">
        <is>
          <t>Barista milk 1L x12</t>
        </is>
      </c>
      <c r="I731" t="inlineStr">
        <is>
          <t>Dairy &amp; eggs</t>
        </is>
      </c>
      <c r="J731" t="n">
        <v>12</v>
      </c>
      <c r="K731" s="26" t="n">
        <v>26.4</v>
      </c>
      <c r="L731" s="26">
        <f>J731*K731</f>
        <v>316.8</v>
      </c>
      <c r="M731" s="26" t="n">
        <v>21.98</v>
      </c>
      <c r="N731" s="26">
        <f>J731*M731</f>
        <v>263.76</v>
      </c>
      <c r="O731" s="26">
        <f>L731-N731</f>
        <v>53.04</v>
      </c>
      <c r="P731">
        <f>IF(AND(OR(Dashboard!$C$5="All",F731=Dashboard!$C$5),OR(Dashboard!$G$5="All",I731=Dashboard!$G$5),OR(Dashboard!$K$5="All",G731=Dashboard!$K$5)),1,0)</f>
        <v>1</v>
      </c>
      <c r="Q731">
        <f>IF(P731=1,IF(COUNTIFS($C$2:C731,C731,$P$2:P731,1)=1,1,0),0)</f>
        <v>0</v>
      </c>
    </row>
    <row r="732">
      <c r="A732" s="24" t="n">
        <v>45996</v>
      </c>
      <c r="B732" s="25" t="n">
        <v>45992</v>
      </c>
      <c r="C732" t="inlineStr">
        <is>
          <t>SO-26254</t>
        </is>
      </c>
      <c r="D732" t="inlineStr">
        <is>
          <t>Quarrow Café</t>
        </is>
      </c>
      <c r="E732" t="inlineStr">
        <is>
          <t>Café</t>
        </is>
      </c>
      <c r="F732" t="inlineStr">
        <is>
          <t>West</t>
        </is>
      </c>
      <c r="G732" t="inlineStr">
        <is>
          <t>Lena K.</t>
        </is>
      </c>
      <c r="H732" t="inlineStr">
        <is>
          <t>Puff pastry sheets 5kg</t>
        </is>
      </c>
      <c r="I732" t="inlineStr">
        <is>
          <t>Frozen</t>
        </is>
      </c>
      <c r="J732" t="n">
        <v>11</v>
      </c>
      <c r="K732" s="26" t="n">
        <v>34</v>
      </c>
      <c r="L732" s="26">
        <f>J732*K732</f>
        <v>374</v>
      </c>
      <c r="M732" s="26" t="n">
        <v>27.23</v>
      </c>
      <c r="N732" s="26">
        <f>J732*M732</f>
        <v>299.53</v>
      </c>
      <c r="O732" s="26">
        <f>L732-N732</f>
        <v>74.47</v>
      </c>
      <c r="P732">
        <f>IF(AND(OR(Dashboard!$C$5="All",F732=Dashboard!$C$5),OR(Dashboard!$G$5="All",I732=Dashboard!$G$5),OR(Dashboard!$K$5="All",G732=Dashboard!$K$5)),1,0)</f>
        <v>1</v>
      </c>
      <c r="Q732">
        <f>IF(P732=1,IF(COUNTIFS($C$2:C732,C732,$P$2:P732,1)=1,1,0),0)</f>
        <v>0</v>
      </c>
    </row>
    <row r="733">
      <c r="A733" s="24" t="n">
        <v>45996</v>
      </c>
      <c r="B733" s="25" t="n">
        <v>45992</v>
      </c>
      <c r="C733" t="inlineStr">
        <is>
          <t>SO-26265</t>
        </is>
      </c>
      <c r="D733" t="inlineStr">
        <is>
          <t>Kellamere Bistro</t>
        </is>
      </c>
      <c r="E733" t="inlineStr">
        <is>
          <t>Restaurant</t>
        </is>
      </c>
      <c r="F733" t="inlineStr">
        <is>
          <t>East</t>
        </is>
      </c>
      <c r="G733" t="inlineStr">
        <is>
          <t>Priya N.</t>
        </is>
      </c>
      <c r="H733" t="inlineStr">
        <is>
          <t>Sparkling water 24pk</t>
        </is>
      </c>
      <c r="I733" t="inlineStr">
        <is>
          <t>Beverages</t>
        </is>
      </c>
      <c r="J733" t="n">
        <v>10</v>
      </c>
      <c r="K733" s="26" t="n">
        <v>21.6</v>
      </c>
      <c r="L733" s="26">
        <f>J733*K733</f>
        <v>216</v>
      </c>
      <c r="M733" s="26" t="n">
        <v>12.99</v>
      </c>
      <c r="N733" s="26">
        <f>J733*M733</f>
        <v>129.9</v>
      </c>
      <c r="O733" s="26">
        <f>L733-N733</f>
        <v>86.1</v>
      </c>
      <c r="P733">
        <f>IF(AND(OR(Dashboard!$C$5="All",F733=Dashboard!$C$5),OR(Dashboard!$G$5="All",I733=Dashboard!$G$5),OR(Dashboard!$K$5="All",G733=Dashboard!$K$5)),1,0)</f>
        <v>1</v>
      </c>
      <c r="Q733">
        <f>IF(P733=1,IF(COUNTIFS($C$2:C733,C733,$P$2:P733,1)=1,1,0),0)</f>
        <v>1</v>
      </c>
    </row>
    <row r="734">
      <c r="A734" s="24" t="n">
        <v>45996</v>
      </c>
      <c r="B734" s="25" t="n">
        <v>45992</v>
      </c>
      <c r="C734" t="inlineStr">
        <is>
          <t>SO-26265</t>
        </is>
      </c>
      <c r="D734" t="inlineStr">
        <is>
          <t>Kellamere Bistro</t>
        </is>
      </c>
      <c r="E734" t="inlineStr">
        <is>
          <t>Restaurant</t>
        </is>
      </c>
      <c r="F734" t="inlineStr">
        <is>
          <t>East</t>
        </is>
      </c>
      <c r="G734" t="inlineStr">
        <is>
          <t>Priya N.</t>
        </is>
      </c>
      <c r="H734" t="inlineStr">
        <is>
          <t>Arborio rice 5kg</t>
        </is>
      </c>
      <c r="I734" t="inlineStr">
        <is>
          <t>Dry goods</t>
        </is>
      </c>
      <c r="J734" t="n">
        <v>13</v>
      </c>
      <c r="K734" s="26" t="n">
        <v>21.3</v>
      </c>
      <c r="L734" s="26">
        <f>J734*K734</f>
        <v>276.9</v>
      </c>
      <c r="M734" s="26" t="n">
        <v>14.12</v>
      </c>
      <c r="N734" s="26">
        <f>J734*M734</f>
        <v>183.56</v>
      </c>
      <c r="O734" s="26">
        <f>L734-N734</f>
        <v>93.34</v>
      </c>
      <c r="P734">
        <f>IF(AND(OR(Dashboard!$C$5="All",F734=Dashboard!$C$5),OR(Dashboard!$G$5="All",I734=Dashboard!$G$5),OR(Dashboard!$K$5="All",G734=Dashboard!$K$5)),1,0)</f>
        <v>1</v>
      </c>
      <c r="Q734">
        <f>IF(P734=1,IF(COUNTIFS($C$2:C734,C734,$P$2:P734,1)=1,1,0),0)</f>
        <v>0</v>
      </c>
    </row>
    <row r="735">
      <c r="A735" s="24" t="n">
        <v>45996</v>
      </c>
      <c r="B735" s="25" t="n">
        <v>45992</v>
      </c>
      <c r="C735" t="inlineStr">
        <is>
          <t>SO-26265</t>
        </is>
      </c>
      <c r="D735" t="inlineStr">
        <is>
          <t>Kellamere Bistro</t>
        </is>
      </c>
      <c r="E735" t="inlineStr">
        <is>
          <t>Restaurant</t>
        </is>
      </c>
      <c r="F735" t="inlineStr">
        <is>
          <t>East</t>
        </is>
      </c>
      <c r="G735" t="inlineStr">
        <is>
          <t>Priya N.</t>
        </is>
      </c>
      <c r="H735" t="inlineStr">
        <is>
          <t>Gelato 5L</t>
        </is>
      </c>
      <c r="I735" t="inlineStr">
        <is>
          <t>Frozen</t>
        </is>
      </c>
      <c r="J735" t="n">
        <v>12</v>
      </c>
      <c r="K735" s="26" t="n">
        <v>46.5</v>
      </c>
      <c r="L735" s="26">
        <f>J735*K735</f>
        <v>558</v>
      </c>
      <c r="M735" s="26" t="n">
        <v>36.08</v>
      </c>
      <c r="N735" s="26">
        <f>J735*M735</f>
        <v>432.96</v>
      </c>
      <c r="O735" s="26">
        <f>L735-N735</f>
        <v>125.04</v>
      </c>
      <c r="P735">
        <f>IF(AND(OR(Dashboard!$C$5="All",F735=Dashboard!$C$5),OR(Dashboard!$G$5="All",I735=Dashboard!$G$5),OR(Dashboard!$K$5="All",G735=Dashboard!$K$5)),1,0)</f>
        <v>1</v>
      </c>
      <c r="Q735">
        <f>IF(P735=1,IF(COUNTIFS($C$2:C735,C735,$P$2:P735,1)=1,1,0),0)</f>
        <v>0</v>
      </c>
    </row>
    <row r="736">
      <c r="A736" s="24" t="n">
        <v>45996</v>
      </c>
      <c r="B736" s="25" t="n">
        <v>45992</v>
      </c>
      <c r="C736" t="inlineStr">
        <is>
          <t>SO-26265</t>
        </is>
      </c>
      <c r="D736" t="inlineStr">
        <is>
          <t>Kellamere Bistro</t>
        </is>
      </c>
      <c r="E736" t="inlineStr">
        <is>
          <t>Restaurant</t>
        </is>
      </c>
      <c r="F736" t="inlineStr">
        <is>
          <t>East</t>
        </is>
      </c>
      <c r="G736" t="inlineStr">
        <is>
          <t>Priya N.</t>
        </is>
      </c>
      <c r="H736" t="inlineStr">
        <is>
          <t>Free-range eggs 15dz</t>
        </is>
      </c>
      <c r="I736" t="inlineStr">
        <is>
          <t>Dairy &amp; eggs</t>
        </is>
      </c>
      <c r="J736" t="n">
        <v>3</v>
      </c>
      <c r="K736" s="26" t="n">
        <v>84</v>
      </c>
      <c r="L736" s="26">
        <f>J736*K736</f>
        <v>252</v>
      </c>
      <c r="M736" s="26" t="n">
        <v>70.81</v>
      </c>
      <c r="N736" s="26">
        <f>J736*M736</f>
        <v>212.43</v>
      </c>
      <c r="O736" s="26">
        <f>L736-N736</f>
        <v>39.57</v>
      </c>
      <c r="P736">
        <f>IF(AND(OR(Dashboard!$C$5="All",F736=Dashboard!$C$5),OR(Dashboard!$G$5="All",I736=Dashboard!$G$5),OR(Dashboard!$K$5="All",G736=Dashboard!$K$5)),1,0)</f>
        <v>1</v>
      </c>
      <c r="Q736">
        <f>IF(P736=1,IF(COUNTIFS($C$2:C736,C736,$P$2:P736,1)=1,1,0),0)</f>
        <v>0</v>
      </c>
    </row>
    <row r="737">
      <c r="A737" s="24" t="n">
        <v>45996</v>
      </c>
      <c r="B737" s="25" t="n">
        <v>45992</v>
      </c>
      <c r="C737" t="inlineStr">
        <is>
          <t>SO-26269</t>
        </is>
      </c>
      <c r="D737" t="inlineStr">
        <is>
          <t>Ebberly Café</t>
        </is>
      </c>
      <c r="E737" t="inlineStr">
        <is>
          <t>Café</t>
        </is>
      </c>
      <c r="F737" t="inlineStr">
        <is>
          <t>North</t>
        </is>
      </c>
      <c r="G737" t="inlineStr">
        <is>
          <t>Priya N.</t>
        </is>
      </c>
      <c r="H737" t="inlineStr">
        <is>
          <t>Arborio rice 5kg</t>
        </is>
      </c>
      <c r="I737" t="inlineStr">
        <is>
          <t>Dry goods</t>
        </is>
      </c>
      <c r="J737" t="n">
        <v>12</v>
      </c>
      <c r="K737" s="26" t="n">
        <v>21.3</v>
      </c>
      <c r="L737" s="26">
        <f>J737*K737</f>
        <v>255.6</v>
      </c>
      <c r="M737" s="26" t="n">
        <v>14.57</v>
      </c>
      <c r="N737" s="26">
        <f>J737*M737</f>
        <v>174.84</v>
      </c>
      <c r="O737" s="26">
        <f>L737-N737</f>
        <v>80.76</v>
      </c>
      <c r="P737">
        <f>IF(AND(OR(Dashboard!$C$5="All",F737=Dashboard!$C$5),OR(Dashboard!$G$5="All",I737=Dashboard!$G$5),OR(Dashboard!$K$5="All",G737=Dashboard!$K$5)),1,0)</f>
        <v>1</v>
      </c>
      <c r="Q737">
        <f>IF(P737=1,IF(COUNTIFS($C$2:C737,C737,$P$2:P737,1)=1,1,0),0)</f>
        <v>1</v>
      </c>
    </row>
    <row r="738">
      <c r="A738" s="24" t="n">
        <v>45996</v>
      </c>
      <c r="B738" s="25" t="n">
        <v>45992</v>
      </c>
      <c r="C738" t="inlineStr">
        <is>
          <t>SO-26269</t>
        </is>
      </c>
      <c r="D738" t="inlineStr">
        <is>
          <t>Ebberly Café</t>
        </is>
      </c>
      <c r="E738" t="inlineStr">
        <is>
          <t>Café</t>
        </is>
      </c>
      <c r="F738" t="inlineStr">
        <is>
          <t>North</t>
        </is>
      </c>
      <c r="G738" t="inlineStr">
        <is>
          <t>Priya N.</t>
        </is>
      </c>
      <c r="H738" t="inlineStr">
        <is>
          <t>Sparkling water 24pk</t>
        </is>
      </c>
      <c r="I738" t="inlineStr">
        <is>
          <t>Beverages</t>
        </is>
      </c>
      <c r="J738" t="n">
        <v>8</v>
      </c>
      <c r="K738" s="26" t="n">
        <v>21.6</v>
      </c>
      <c r="L738" s="26">
        <f>J738*K738</f>
        <v>172.8</v>
      </c>
      <c r="M738" s="26" t="n">
        <v>13.23</v>
      </c>
      <c r="N738" s="26">
        <f>J738*M738</f>
        <v>105.84</v>
      </c>
      <c r="O738" s="26">
        <f>L738-N738</f>
        <v>66.96</v>
      </c>
      <c r="P738">
        <f>IF(AND(OR(Dashboard!$C$5="All",F738=Dashboard!$C$5),OR(Dashboard!$G$5="All",I738=Dashboard!$G$5),OR(Dashboard!$K$5="All",G738=Dashboard!$K$5)),1,0)</f>
        <v>1</v>
      </c>
      <c r="Q738">
        <f>IF(P738=1,IF(COUNTIFS($C$2:C738,C738,$P$2:P738,1)=1,1,0),0)</f>
        <v>0</v>
      </c>
    </row>
    <row r="739">
      <c r="A739" s="24" t="n">
        <v>45996</v>
      </c>
      <c r="B739" s="25" t="n">
        <v>45992</v>
      </c>
      <c r="C739" t="inlineStr">
        <is>
          <t>SO-26269</t>
        </is>
      </c>
      <c r="D739" t="inlineStr">
        <is>
          <t>Ebberly Café</t>
        </is>
      </c>
      <c r="E739" t="inlineStr">
        <is>
          <t>Café</t>
        </is>
      </c>
      <c r="F739" t="inlineStr">
        <is>
          <t>North</t>
        </is>
      </c>
      <c r="G739" t="inlineStr">
        <is>
          <t>Priya N.</t>
        </is>
      </c>
      <c r="H739" t="inlineStr">
        <is>
          <t>Cheddar block 2kg</t>
        </is>
      </c>
      <c r="I739" t="inlineStr">
        <is>
          <t>Dairy &amp; eggs</t>
        </is>
      </c>
      <c r="J739" t="n">
        <v>8</v>
      </c>
      <c r="K739" s="26" t="n">
        <v>31.5</v>
      </c>
      <c r="L739" s="26">
        <f>J739*K739</f>
        <v>252</v>
      </c>
      <c r="M739" s="26" t="n">
        <v>25.54</v>
      </c>
      <c r="N739" s="26">
        <f>J739*M739</f>
        <v>204.32</v>
      </c>
      <c r="O739" s="26">
        <f>L739-N739</f>
        <v>47.68</v>
      </c>
      <c r="P739">
        <f>IF(AND(OR(Dashboard!$C$5="All",F739=Dashboard!$C$5),OR(Dashboard!$G$5="All",I739=Dashboard!$G$5),OR(Dashboard!$K$5="All",G739=Dashboard!$K$5)),1,0)</f>
        <v>1</v>
      </c>
      <c r="Q739">
        <f>IF(P739=1,IF(COUNTIFS($C$2:C739,C739,$P$2:P739,1)=1,1,0),0)</f>
        <v>0</v>
      </c>
    </row>
    <row r="740">
      <c r="A740" s="24" t="n">
        <v>45996</v>
      </c>
      <c r="B740" s="25" t="n">
        <v>45992</v>
      </c>
      <c r="C740" t="inlineStr">
        <is>
          <t>SO-26296</t>
        </is>
      </c>
      <c r="D740" t="inlineStr">
        <is>
          <t>Bellcourt Kitchen</t>
        </is>
      </c>
      <c r="E740" t="inlineStr">
        <is>
          <t>Restaurant</t>
        </is>
      </c>
      <c r="F740" t="inlineStr">
        <is>
          <t>East</t>
        </is>
      </c>
      <c r="G740" t="inlineStr">
        <is>
          <t>Priya N.</t>
        </is>
      </c>
      <c r="H740" t="inlineStr">
        <is>
          <t>Croissant dough x48</t>
        </is>
      </c>
      <c r="I740" t="inlineStr">
        <is>
          <t>Bakery</t>
        </is>
      </c>
      <c r="J740" t="n">
        <v>8</v>
      </c>
      <c r="K740" s="26" t="n">
        <v>67.2</v>
      </c>
      <c r="L740" s="26">
        <f>J740*K740</f>
        <v>537.6</v>
      </c>
      <c r="M740" s="26" t="n">
        <v>38.11</v>
      </c>
      <c r="N740" s="26">
        <f>J740*M740</f>
        <v>304.88</v>
      </c>
      <c r="O740" s="26">
        <f>L740-N740</f>
        <v>232.72</v>
      </c>
      <c r="P740">
        <f>IF(AND(OR(Dashboard!$C$5="All",F740=Dashboard!$C$5),OR(Dashboard!$G$5="All",I740=Dashboard!$G$5),OR(Dashboard!$K$5="All",G740=Dashboard!$K$5)),1,0)</f>
        <v>1</v>
      </c>
      <c r="Q740">
        <f>IF(P740=1,IF(COUNTIFS($C$2:C740,C740,$P$2:P740,1)=1,1,0),0)</f>
        <v>1</v>
      </c>
    </row>
    <row r="741">
      <c r="A741" s="24" t="n">
        <v>45996</v>
      </c>
      <c r="B741" s="25" t="n">
        <v>45992</v>
      </c>
      <c r="C741" t="inlineStr">
        <is>
          <t>SO-26296</t>
        </is>
      </c>
      <c r="D741" t="inlineStr">
        <is>
          <t>Bellcourt Kitchen</t>
        </is>
      </c>
      <c r="E741" t="inlineStr">
        <is>
          <t>Restaurant</t>
        </is>
      </c>
      <c r="F741" t="inlineStr">
        <is>
          <t>East</t>
        </is>
      </c>
      <c r="G741" t="inlineStr">
        <is>
          <t>Priya N.</t>
        </is>
      </c>
      <c r="H741" t="inlineStr">
        <is>
          <t>Loose-leaf tea 500g</t>
        </is>
      </c>
      <c r="I741" t="inlineStr">
        <is>
          <t>Beverages</t>
        </is>
      </c>
      <c r="J741" t="n">
        <v>12</v>
      </c>
      <c r="K741" s="26" t="n">
        <v>18.9</v>
      </c>
      <c r="L741" s="26">
        <f>J741*K741</f>
        <v>226.8</v>
      </c>
      <c r="M741" s="26" t="n">
        <v>11.8</v>
      </c>
      <c r="N741" s="26">
        <f>J741*M741</f>
        <v>141.6</v>
      </c>
      <c r="O741" s="26">
        <f>L741-N741</f>
        <v>85.2</v>
      </c>
      <c r="P741">
        <f>IF(AND(OR(Dashboard!$C$5="All",F741=Dashboard!$C$5),OR(Dashboard!$G$5="All",I741=Dashboard!$G$5),OR(Dashboard!$K$5="All",G741=Dashboard!$K$5)),1,0)</f>
        <v>1</v>
      </c>
      <c r="Q741">
        <f>IF(P741=1,IF(COUNTIFS($C$2:C741,C741,$P$2:P741,1)=1,1,0),0)</f>
        <v>0</v>
      </c>
    </row>
    <row r="742">
      <c r="A742" s="24" t="n">
        <v>45997</v>
      </c>
      <c r="B742" s="25" t="n">
        <v>45992</v>
      </c>
      <c r="C742" t="inlineStr">
        <is>
          <t>SO-26236</t>
        </is>
      </c>
      <c r="D742" t="inlineStr">
        <is>
          <t>Vantrey Pantry</t>
        </is>
      </c>
      <c r="E742" t="inlineStr">
        <is>
          <t>Grocer</t>
        </is>
      </c>
      <c r="F742" t="inlineStr">
        <is>
          <t>West</t>
        </is>
      </c>
      <c r="G742" t="inlineStr">
        <is>
          <t>Lena K.</t>
        </is>
      </c>
      <c r="H742" t="inlineStr">
        <is>
          <t>Bagels x36</t>
        </is>
      </c>
      <c r="I742" t="inlineStr">
        <is>
          <t>Bakery</t>
        </is>
      </c>
      <c r="J742" t="n">
        <v>30</v>
      </c>
      <c r="K742" s="26" t="n">
        <v>38.5</v>
      </c>
      <c r="L742" s="26">
        <f>J742*K742</f>
        <v>1155</v>
      </c>
      <c r="M742" s="26" t="n">
        <v>22.68</v>
      </c>
      <c r="N742" s="26">
        <f>J742*M742</f>
        <v>680.4</v>
      </c>
      <c r="O742" s="26">
        <f>L742-N742</f>
        <v>474.6</v>
      </c>
      <c r="P742">
        <f>IF(AND(OR(Dashboard!$C$5="All",F742=Dashboard!$C$5),OR(Dashboard!$G$5="All",I742=Dashboard!$G$5),OR(Dashboard!$K$5="All",G742=Dashboard!$K$5)),1,0)</f>
        <v>1</v>
      </c>
      <c r="Q742">
        <f>IF(P742=1,IF(COUNTIFS($C$2:C742,C742,$P$2:P742,1)=1,1,0),0)</f>
        <v>1</v>
      </c>
    </row>
    <row r="743">
      <c r="A743" s="24" t="n">
        <v>45997</v>
      </c>
      <c r="B743" s="25" t="n">
        <v>45992</v>
      </c>
      <c r="C743" t="inlineStr">
        <is>
          <t>SO-26236</t>
        </is>
      </c>
      <c r="D743" t="inlineStr">
        <is>
          <t>Vantrey Pantry</t>
        </is>
      </c>
      <c r="E743" t="inlineStr">
        <is>
          <t>Grocer</t>
        </is>
      </c>
      <c r="F743" t="inlineStr">
        <is>
          <t>West</t>
        </is>
      </c>
      <c r="G743" t="inlineStr">
        <is>
          <t>Lena K.</t>
        </is>
      </c>
      <c r="H743" t="inlineStr">
        <is>
          <t>Gelato 5L</t>
        </is>
      </c>
      <c r="I743" t="inlineStr">
        <is>
          <t>Frozen</t>
        </is>
      </c>
      <c r="J743" t="n">
        <v>27</v>
      </c>
      <c r="K743" s="26" t="n">
        <v>46.5</v>
      </c>
      <c r="L743" s="26">
        <f>J743*K743</f>
        <v>1255.5</v>
      </c>
      <c r="M743" s="26" t="n">
        <v>35.43</v>
      </c>
      <c r="N743" s="26">
        <f>J743*M743</f>
        <v>956.61</v>
      </c>
      <c r="O743" s="26">
        <f>L743-N743</f>
        <v>298.89</v>
      </c>
      <c r="P743">
        <f>IF(AND(OR(Dashboard!$C$5="All",F743=Dashboard!$C$5),OR(Dashboard!$G$5="All",I743=Dashboard!$G$5),OR(Dashboard!$K$5="All",G743=Dashboard!$K$5)),1,0)</f>
        <v>1</v>
      </c>
      <c r="Q743">
        <f>IF(P743=1,IF(COUNTIFS($C$2:C743,C743,$P$2:P743,1)=1,1,0),0)</f>
        <v>0</v>
      </c>
    </row>
    <row r="744">
      <c r="A744" s="24" t="n">
        <v>45997</v>
      </c>
      <c r="B744" s="25" t="n">
        <v>45992</v>
      </c>
      <c r="C744" t="inlineStr">
        <is>
          <t>SO-26252</t>
        </is>
      </c>
      <c r="D744" t="inlineStr">
        <is>
          <t>Fallowden Coffee House</t>
        </is>
      </c>
      <c r="E744" t="inlineStr">
        <is>
          <t>Café</t>
        </is>
      </c>
      <c r="F744" t="inlineStr">
        <is>
          <t>South</t>
        </is>
      </c>
      <c r="G744" t="inlineStr">
        <is>
          <t>Tom W.</t>
        </is>
      </c>
      <c r="H744" t="inlineStr">
        <is>
          <t>Chai concentrate 1L x6</t>
        </is>
      </c>
      <c r="I744" t="inlineStr">
        <is>
          <t>Beverages</t>
        </is>
      </c>
      <c r="J744" t="n">
        <v>2</v>
      </c>
      <c r="K744" s="26" t="n">
        <v>42</v>
      </c>
      <c r="L744" s="26">
        <f>J744*K744</f>
        <v>84</v>
      </c>
      <c r="M744" s="26" t="n">
        <v>25.91</v>
      </c>
      <c r="N744" s="26">
        <f>J744*M744</f>
        <v>51.82</v>
      </c>
      <c r="O744" s="26">
        <f>L744-N744</f>
        <v>32.18</v>
      </c>
      <c r="P744">
        <f>IF(AND(OR(Dashboard!$C$5="All",F744=Dashboard!$C$5),OR(Dashboard!$G$5="All",I744=Dashboard!$G$5),OR(Dashboard!$K$5="All",G744=Dashboard!$K$5)),1,0)</f>
        <v>1</v>
      </c>
      <c r="Q744">
        <f>IF(P744=1,IF(COUNTIFS($C$2:C744,C744,$P$2:P744,1)=1,1,0),0)</f>
        <v>1</v>
      </c>
    </row>
    <row r="745">
      <c r="A745" s="24" t="n">
        <v>45997</v>
      </c>
      <c r="B745" s="25" t="n">
        <v>45992</v>
      </c>
      <c r="C745" t="inlineStr">
        <is>
          <t>SO-26252</t>
        </is>
      </c>
      <c r="D745" t="inlineStr">
        <is>
          <t>Fallowden Coffee House</t>
        </is>
      </c>
      <c r="E745" t="inlineStr">
        <is>
          <t>Café</t>
        </is>
      </c>
      <c r="F745" t="inlineStr">
        <is>
          <t>South</t>
        </is>
      </c>
      <c r="G745" t="inlineStr">
        <is>
          <t>Tom W.</t>
        </is>
      </c>
      <c r="H745" t="inlineStr">
        <is>
          <t>Rolled oats 5kg</t>
        </is>
      </c>
      <c r="I745" t="inlineStr">
        <is>
          <t>Dry goods</t>
        </is>
      </c>
      <c r="J745" t="n">
        <v>8</v>
      </c>
      <c r="K745" s="26" t="n">
        <v>14.75</v>
      </c>
      <c r="L745" s="26">
        <f>J745*K745</f>
        <v>118</v>
      </c>
      <c r="M745" s="26" t="n">
        <v>9.82</v>
      </c>
      <c r="N745" s="26">
        <f>J745*M745</f>
        <v>78.56</v>
      </c>
      <c r="O745" s="26">
        <f>L745-N745</f>
        <v>39.44</v>
      </c>
      <c r="P745">
        <f>IF(AND(OR(Dashboard!$C$5="All",F745=Dashboard!$C$5),OR(Dashboard!$G$5="All",I745=Dashboard!$G$5),OR(Dashboard!$K$5="All",G745=Dashboard!$K$5)),1,0)</f>
        <v>1</v>
      </c>
      <c r="Q745">
        <f>IF(P745=1,IF(COUNTIFS($C$2:C745,C745,$P$2:P745,1)=1,1,0),0)</f>
        <v>0</v>
      </c>
    </row>
    <row r="746">
      <c r="A746" s="24" t="n">
        <v>45997</v>
      </c>
      <c r="B746" s="25" t="n">
        <v>45992</v>
      </c>
      <c r="C746" t="inlineStr">
        <is>
          <t>SO-26252</t>
        </is>
      </c>
      <c r="D746" t="inlineStr">
        <is>
          <t>Fallowden Coffee House</t>
        </is>
      </c>
      <c r="E746" t="inlineStr">
        <is>
          <t>Café</t>
        </is>
      </c>
      <c r="F746" t="inlineStr">
        <is>
          <t>South</t>
        </is>
      </c>
      <c r="G746" t="inlineStr">
        <is>
          <t>Tom W.</t>
        </is>
      </c>
      <c r="H746" t="inlineStr">
        <is>
          <t>Sourdough loaf x10</t>
        </is>
      </c>
      <c r="I746" t="inlineStr">
        <is>
          <t>Bakery</t>
        </is>
      </c>
      <c r="J746" t="n">
        <v>11</v>
      </c>
      <c r="K746" s="26" t="n">
        <v>52</v>
      </c>
      <c r="L746" s="26">
        <f>J746*K746</f>
        <v>572</v>
      </c>
      <c r="M746" s="26" t="n">
        <v>30.21</v>
      </c>
      <c r="N746" s="26">
        <f>J746*M746</f>
        <v>332.31</v>
      </c>
      <c r="O746" s="26">
        <f>L746-N746</f>
        <v>239.69</v>
      </c>
      <c r="P746">
        <f>IF(AND(OR(Dashboard!$C$5="All",F746=Dashboard!$C$5),OR(Dashboard!$G$5="All",I746=Dashboard!$G$5),OR(Dashboard!$K$5="All",G746=Dashboard!$K$5)),1,0)</f>
        <v>1</v>
      </c>
      <c r="Q746">
        <f>IF(P746=1,IF(COUNTIFS($C$2:C746,C746,$P$2:P746,1)=1,1,0),0)</f>
        <v>0</v>
      </c>
    </row>
    <row r="747">
      <c r="A747" s="24" t="n">
        <v>45997</v>
      </c>
      <c r="B747" s="25" t="n">
        <v>45992</v>
      </c>
      <c r="C747" t="inlineStr">
        <is>
          <t>SO-26260</t>
        </is>
      </c>
      <c r="D747" t="inlineStr">
        <is>
          <t>Lumsey Kitchen</t>
        </is>
      </c>
      <c r="E747" t="inlineStr">
        <is>
          <t>Restaurant</t>
        </is>
      </c>
      <c r="F747" t="inlineStr">
        <is>
          <t>West</t>
        </is>
      </c>
      <c r="G747" t="inlineStr">
        <is>
          <t>Lena K.</t>
        </is>
      </c>
      <c r="H747" t="inlineStr">
        <is>
          <t>Orange juice 2L x6</t>
        </is>
      </c>
      <c r="I747" t="inlineStr">
        <is>
          <t>Beverages</t>
        </is>
      </c>
      <c r="J747" t="n">
        <v>7</v>
      </c>
      <c r="K747" s="26" t="n">
        <v>27</v>
      </c>
      <c r="L747" s="26">
        <f>J747*K747</f>
        <v>189</v>
      </c>
      <c r="M747" s="26" t="n">
        <v>16.35</v>
      </c>
      <c r="N747" s="26">
        <f>J747*M747</f>
        <v>114.45</v>
      </c>
      <c r="O747" s="26">
        <f>L747-N747</f>
        <v>74.55</v>
      </c>
      <c r="P747">
        <f>IF(AND(OR(Dashboard!$C$5="All",F747=Dashboard!$C$5),OR(Dashboard!$G$5="All",I747=Dashboard!$G$5),OR(Dashboard!$K$5="All",G747=Dashboard!$K$5)),1,0)</f>
        <v>1</v>
      </c>
      <c r="Q747">
        <f>IF(P747=1,IF(COUNTIFS($C$2:C747,C747,$P$2:P747,1)=1,1,0),0)</f>
        <v>1</v>
      </c>
    </row>
    <row r="748">
      <c r="A748" s="24" t="n">
        <v>45997</v>
      </c>
      <c r="B748" s="25" t="n">
        <v>45992</v>
      </c>
      <c r="C748" t="inlineStr">
        <is>
          <t>SO-26260</t>
        </is>
      </c>
      <c r="D748" t="inlineStr">
        <is>
          <t>Lumsey Kitchen</t>
        </is>
      </c>
      <c r="E748" t="inlineStr">
        <is>
          <t>Restaurant</t>
        </is>
      </c>
      <c r="F748" t="inlineStr">
        <is>
          <t>West</t>
        </is>
      </c>
      <c r="G748" t="inlineStr">
        <is>
          <t>Lena K.</t>
        </is>
      </c>
      <c r="H748" t="inlineStr">
        <is>
          <t>Brioche buns x24</t>
        </is>
      </c>
      <c r="I748" t="inlineStr">
        <is>
          <t>Bakery</t>
        </is>
      </c>
      <c r="J748" t="n">
        <v>14</v>
      </c>
      <c r="K748" s="26" t="n">
        <v>26.4</v>
      </c>
      <c r="L748" s="26">
        <f>J748*K748</f>
        <v>369.6</v>
      </c>
      <c r="M748" s="26" t="n">
        <v>14.78</v>
      </c>
      <c r="N748" s="26">
        <f>J748*M748</f>
        <v>206.92</v>
      </c>
      <c r="O748" s="26">
        <f>L748-N748</f>
        <v>162.68</v>
      </c>
      <c r="P748">
        <f>IF(AND(OR(Dashboard!$C$5="All",F748=Dashboard!$C$5),OR(Dashboard!$G$5="All",I748=Dashboard!$G$5),OR(Dashboard!$K$5="All",G748=Dashboard!$K$5)),1,0)</f>
        <v>1</v>
      </c>
      <c r="Q748">
        <f>IF(P748=1,IF(COUNTIFS($C$2:C748,C748,$P$2:P748,1)=1,1,0),0)</f>
        <v>0</v>
      </c>
    </row>
    <row r="749">
      <c r="A749" s="24" t="n">
        <v>45997</v>
      </c>
      <c r="B749" s="25" t="n">
        <v>45992</v>
      </c>
      <c r="C749" t="inlineStr">
        <is>
          <t>SO-26260</t>
        </is>
      </c>
      <c r="D749" t="inlineStr">
        <is>
          <t>Lumsey Kitchen</t>
        </is>
      </c>
      <c r="E749" t="inlineStr">
        <is>
          <t>Restaurant</t>
        </is>
      </c>
      <c r="F749" t="inlineStr">
        <is>
          <t>West</t>
        </is>
      </c>
      <c r="G749" t="inlineStr">
        <is>
          <t>Lena K.</t>
        </is>
      </c>
      <c r="H749" t="inlineStr">
        <is>
          <t>Chips 2.5kg x4</t>
        </is>
      </c>
      <c r="I749" t="inlineStr">
        <is>
          <t>Frozen</t>
        </is>
      </c>
      <c r="J749" t="n">
        <v>2</v>
      </c>
      <c r="K749" s="26" t="n">
        <v>29.6</v>
      </c>
      <c r="L749" s="26">
        <f>J749*K749</f>
        <v>59.2</v>
      </c>
      <c r="M749" s="26" t="n">
        <v>22.33</v>
      </c>
      <c r="N749" s="26">
        <f>J749*M749</f>
        <v>44.66</v>
      </c>
      <c r="O749" s="26">
        <f>L749-N749</f>
        <v>14.54</v>
      </c>
      <c r="P749">
        <f>IF(AND(OR(Dashboard!$C$5="All",F749=Dashboard!$C$5),OR(Dashboard!$G$5="All",I749=Dashboard!$G$5),OR(Dashboard!$K$5="All",G749=Dashboard!$K$5)),1,0)</f>
        <v>1</v>
      </c>
      <c r="Q749">
        <f>IF(P749=1,IF(COUNTIFS($C$2:C749,C749,$P$2:P749,1)=1,1,0),0)</f>
        <v>0</v>
      </c>
    </row>
    <row r="750">
      <c r="A750" s="24" t="n">
        <v>45997</v>
      </c>
      <c r="B750" s="25" t="n">
        <v>45992</v>
      </c>
      <c r="C750" t="inlineStr">
        <is>
          <t>SO-26291</t>
        </is>
      </c>
      <c r="D750" t="inlineStr">
        <is>
          <t>Saltrey Fine Foods</t>
        </is>
      </c>
      <c r="E750" t="inlineStr">
        <is>
          <t>Grocer</t>
        </is>
      </c>
      <c r="F750" t="inlineStr">
        <is>
          <t>North</t>
        </is>
      </c>
      <c r="G750" t="inlineStr">
        <is>
          <t>Priya N.</t>
        </is>
      </c>
      <c r="H750" t="inlineStr">
        <is>
          <t>Orange juice 2L x6</t>
        </is>
      </c>
      <c r="I750" t="inlineStr">
        <is>
          <t>Beverages</t>
        </is>
      </c>
      <c r="J750" t="n">
        <v>21</v>
      </c>
      <c r="K750" s="26" t="n">
        <v>27</v>
      </c>
      <c r="L750" s="26">
        <f>J750*K750</f>
        <v>567</v>
      </c>
      <c r="M750" s="26" t="n">
        <v>17.13</v>
      </c>
      <c r="N750" s="26">
        <f>J750*M750</f>
        <v>359.73</v>
      </c>
      <c r="O750" s="26">
        <f>L750-N750</f>
        <v>207.27</v>
      </c>
      <c r="P750">
        <f>IF(AND(OR(Dashboard!$C$5="All",F750=Dashboard!$C$5),OR(Dashboard!$G$5="All",I750=Dashboard!$G$5),OR(Dashboard!$K$5="All",G750=Dashboard!$K$5)),1,0)</f>
        <v>1</v>
      </c>
      <c r="Q750">
        <f>IF(P750=1,IF(COUNTIFS($C$2:C750,C750,$P$2:P750,1)=1,1,0),0)</f>
        <v>1</v>
      </c>
    </row>
    <row r="751">
      <c r="A751" s="24" t="n">
        <v>45997</v>
      </c>
      <c r="B751" s="25" t="n">
        <v>45992</v>
      </c>
      <c r="C751" t="inlineStr">
        <is>
          <t>SO-26291</t>
        </is>
      </c>
      <c r="D751" t="inlineStr">
        <is>
          <t>Saltrey Fine Foods</t>
        </is>
      </c>
      <c r="E751" t="inlineStr">
        <is>
          <t>Grocer</t>
        </is>
      </c>
      <c r="F751" t="inlineStr">
        <is>
          <t>North</t>
        </is>
      </c>
      <c r="G751" t="inlineStr">
        <is>
          <t>Priya N.</t>
        </is>
      </c>
      <c r="H751" t="inlineStr">
        <is>
          <t>Sourdough loaf x10</t>
        </is>
      </c>
      <c r="I751" t="inlineStr">
        <is>
          <t>Bakery</t>
        </is>
      </c>
      <c r="J751" t="n">
        <v>10</v>
      </c>
      <c r="K751" s="26" t="n">
        <v>52</v>
      </c>
      <c r="L751" s="26">
        <f>J751*K751</f>
        <v>520</v>
      </c>
      <c r="M751" s="26" t="n">
        <v>29.83</v>
      </c>
      <c r="N751" s="26">
        <f>J751*M751</f>
        <v>298.3</v>
      </c>
      <c r="O751" s="26">
        <f>L751-N751</f>
        <v>221.7</v>
      </c>
      <c r="P751">
        <f>IF(AND(OR(Dashboard!$C$5="All",F751=Dashboard!$C$5),OR(Dashboard!$G$5="All",I751=Dashboard!$G$5),OR(Dashboard!$K$5="All",G751=Dashboard!$K$5)),1,0)</f>
        <v>1</v>
      </c>
      <c r="Q751">
        <f>IF(P751=1,IF(COUNTIFS($C$2:C751,C751,$P$2:P751,1)=1,1,0),0)</f>
        <v>0</v>
      </c>
    </row>
    <row r="752">
      <c r="A752" s="24" t="n">
        <v>45997</v>
      </c>
      <c r="B752" s="25" t="n">
        <v>45992</v>
      </c>
      <c r="C752" t="inlineStr">
        <is>
          <t>SO-26291</t>
        </is>
      </c>
      <c r="D752" t="inlineStr">
        <is>
          <t>Saltrey Fine Foods</t>
        </is>
      </c>
      <c r="E752" t="inlineStr">
        <is>
          <t>Grocer</t>
        </is>
      </c>
      <c r="F752" t="inlineStr">
        <is>
          <t>North</t>
        </is>
      </c>
      <c r="G752" t="inlineStr">
        <is>
          <t>Priya N.</t>
        </is>
      </c>
      <c r="H752" t="inlineStr">
        <is>
          <t>Gelato 5L</t>
        </is>
      </c>
      <c r="I752" t="inlineStr">
        <is>
          <t>Frozen</t>
        </is>
      </c>
      <c r="J752" t="n">
        <v>15</v>
      </c>
      <c r="K752" s="26" t="n">
        <v>46.5</v>
      </c>
      <c r="L752" s="26">
        <f>J752*K752</f>
        <v>697.5</v>
      </c>
      <c r="M752" s="26" t="n">
        <v>35.86</v>
      </c>
      <c r="N752" s="26">
        <f>J752*M752</f>
        <v>537.9</v>
      </c>
      <c r="O752" s="26">
        <f>L752-N752</f>
        <v>159.6</v>
      </c>
      <c r="P752">
        <f>IF(AND(OR(Dashboard!$C$5="All",F752=Dashboard!$C$5),OR(Dashboard!$G$5="All",I752=Dashboard!$G$5),OR(Dashboard!$K$5="All",G752=Dashboard!$K$5)),1,0)</f>
        <v>1</v>
      </c>
      <c r="Q752">
        <f>IF(P752=1,IF(COUNTIFS($C$2:C752,C752,$P$2:P752,1)=1,1,0),0)</f>
        <v>0</v>
      </c>
    </row>
    <row r="753">
      <c r="A753" s="24" t="n">
        <v>45998</v>
      </c>
      <c r="B753" s="25" t="n">
        <v>45992</v>
      </c>
      <c r="C753" t="inlineStr">
        <is>
          <t>SO-26258</t>
        </is>
      </c>
      <c r="D753" t="inlineStr">
        <is>
          <t>Vantrey Pantry</t>
        </is>
      </c>
      <c r="E753" t="inlineStr">
        <is>
          <t>Grocer</t>
        </is>
      </c>
      <c r="F753" t="inlineStr">
        <is>
          <t>West</t>
        </is>
      </c>
      <c r="G753" t="inlineStr">
        <is>
          <t>Lena K.</t>
        </is>
      </c>
      <c r="H753" t="inlineStr">
        <is>
          <t>Cheddar block 2kg</t>
        </is>
      </c>
      <c r="I753" t="inlineStr">
        <is>
          <t>Dairy &amp; eggs</t>
        </is>
      </c>
      <c r="J753" t="n">
        <v>19</v>
      </c>
      <c r="K753" s="26" t="n">
        <v>31.5</v>
      </c>
      <c r="L753" s="26">
        <f>J753*K753</f>
        <v>598.5</v>
      </c>
      <c r="M753" s="26" t="n">
        <v>24.98</v>
      </c>
      <c r="N753" s="26">
        <f>J753*M753</f>
        <v>474.62</v>
      </c>
      <c r="O753" s="26">
        <f>L753-N753</f>
        <v>123.88</v>
      </c>
      <c r="P753">
        <f>IF(AND(OR(Dashboard!$C$5="All",F753=Dashboard!$C$5),OR(Dashboard!$G$5="All",I753=Dashboard!$G$5),OR(Dashboard!$K$5="All",G753=Dashboard!$K$5)),1,0)</f>
        <v>1</v>
      </c>
      <c r="Q753">
        <f>IF(P753=1,IF(COUNTIFS($C$2:C753,C753,$P$2:P753,1)=1,1,0),0)</f>
        <v>1</v>
      </c>
    </row>
    <row r="754">
      <c r="A754" s="24" t="n">
        <v>45998</v>
      </c>
      <c r="B754" s="25" t="n">
        <v>45992</v>
      </c>
      <c r="C754" t="inlineStr">
        <is>
          <t>SO-26258</t>
        </is>
      </c>
      <c r="D754" t="inlineStr">
        <is>
          <t>Vantrey Pantry</t>
        </is>
      </c>
      <c r="E754" t="inlineStr">
        <is>
          <t>Grocer</t>
        </is>
      </c>
      <c r="F754" t="inlineStr">
        <is>
          <t>West</t>
        </is>
      </c>
      <c r="G754" t="inlineStr">
        <is>
          <t>Lena K.</t>
        </is>
      </c>
      <c r="H754" t="inlineStr">
        <is>
          <t>Loose-leaf tea 500g</t>
        </is>
      </c>
      <c r="I754" t="inlineStr">
        <is>
          <t>Beverages</t>
        </is>
      </c>
      <c r="J754" t="n">
        <v>26</v>
      </c>
      <c r="K754" s="26" t="n">
        <v>18.9</v>
      </c>
      <c r="L754" s="26">
        <f>J754*K754</f>
        <v>491.4</v>
      </c>
      <c r="M754" s="26" t="n">
        <v>11.78</v>
      </c>
      <c r="N754" s="26">
        <f>J754*M754</f>
        <v>306.28</v>
      </c>
      <c r="O754" s="26">
        <f>L754-N754</f>
        <v>185.12</v>
      </c>
      <c r="P754">
        <f>IF(AND(OR(Dashboard!$C$5="All",F754=Dashboard!$C$5),OR(Dashboard!$G$5="All",I754=Dashboard!$G$5),OR(Dashboard!$K$5="All",G754=Dashboard!$K$5)),1,0)</f>
        <v>1</v>
      </c>
      <c r="Q754">
        <f>IF(P754=1,IF(COUNTIFS($C$2:C754,C754,$P$2:P754,1)=1,1,0),0)</f>
        <v>0</v>
      </c>
    </row>
    <row r="755">
      <c r="A755" s="24" t="n">
        <v>45998</v>
      </c>
      <c r="B755" s="25" t="n">
        <v>45992</v>
      </c>
      <c r="C755" t="inlineStr">
        <is>
          <t>SO-26280</t>
        </is>
      </c>
      <c r="D755" t="inlineStr">
        <is>
          <t>Grisdale Catering</t>
        </is>
      </c>
      <c r="E755" t="inlineStr">
        <is>
          <t>Caterer</t>
        </is>
      </c>
      <c r="F755" t="inlineStr">
        <is>
          <t>East</t>
        </is>
      </c>
      <c r="G755" t="inlineStr">
        <is>
          <t>Priya N.</t>
        </is>
      </c>
      <c r="H755" t="inlineStr">
        <is>
          <t>Chai concentrate 1L x6</t>
        </is>
      </c>
      <c r="I755" t="inlineStr">
        <is>
          <t>Beverages</t>
        </is>
      </c>
      <c r="J755" t="n">
        <v>5</v>
      </c>
      <c r="K755" s="26" t="n">
        <v>42</v>
      </c>
      <c r="L755" s="26">
        <f>J755*K755</f>
        <v>210</v>
      </c>
      <c r="M755" s="26" t="n">
        <v>26.32</v>
      </c>
      <c r="N755" s="26">
        <f>J755*M755</f>
        <v>131.6</v>
      </c>
      <c r="O755" s="26">
        <f>L755-N755</f>
        <v>78.4</v>
      </c>
      <c r="P755">
        <f>IF(AND(OR(Dashboard!$C$5="All",F755=Dashboard!$C$5),OR(Dashboard!$G$5="All",I755=Dashboard!$G$5),OR(Dashboard!$K$5="All",G755=Dashboard!$K$5)),1,0)</f>
        <v>1</v>
      </c>
      <c r="Q755">
        <f>IF(P755=1,IF(COUNTIFS($C$2:C755,C755,$P$2:P755,1)=1,1,0),0)</f>
        <v>1</v>
      </c>
    </row>
    <row r="756">
      <c r="A756" s="24" t="n">
        <v>45998</v>
      </c>
      <c r="B756" s="25" t="n">
        <v>45992</v>
      </c>
      <c r="C756" t="inlineStr">
        <is>
          <t>SO-26280</t>
        </is>
      </c>
      <c r="D756" t="inlineStr">
        <is>
          <t>Grisdale Catering</t>
        </is>
      </c>
      <c r="E756" t="inlineStr">
        <is>
          <t>Caterer</t>
        </is>
      </c>
      <c r="F756" t="inlineStr">
        <is>
          <t>East</t>
        </is>
      </c>
      <c r="G756" t="inlineStr">
        <is>
          <t>Priya N.</t>
        </is>
      </c>
      <c r="H756" t="inlineStr">
        <is>
          <t>Barista milk 1L x12</t>
        </is>
      </c>
      <c r="I756" t="inlineStr">
        <is>
          <t>Dairy &amp; eggs</t>
        </is>
      </c>
      <c r="J756" t="n">
        <v>14</v>
      </c>
      <c r="K756" s="26" t="n">
        <v>26.4</v>
      </c>
      <c r="L756" s="26">
        <f>J756*K756</f>
        <v>369.6</v>
      </c>
      <c r="M756" s="26" t="n">
        <v>21.11</v>
      </c>
      <c r="N756" s="26">
        <f>J756*M756</f>
        <v>295.54</v>
      </c>
      <c r="O756" s="26">
        <f>L756-N756</f>
        <v>74.06</v>
      </c>
      <c r="P756">
        <f>IF(AND(OR(Dashboard!$C$5="All",F756=Dashboard!$C$5),OR(Dashboard!$G$5="All",I756=Dashboard!$G$5),OR(Dashboard!$K$5="All",G756=Dashboard!$K$5)),1,0)</f>
        <v>1</v>
      </c>
      <c r="Q756">
        <f>IF(P756=1,IF(COUNTIFS($C$2:C756,C756,$P$2:P756,1)=1,1,0),0)</f>
        <v>0</v>
      </c>
    </row>
    <row r="757">
      <c r="A757" s="24" t="n">
        <v>45998</v>
      </c>
      <c r="B757" s="25" t="n">
        <v>45992</v>
      </c>
      <c r="C757" t="inlineStr">
        <is>
          <t>SO-26280</t>
        </is>
      </c>
      <c r="D757" t="inlineStr">
        <is>
          <t>Grisdale Catering</t>
        </is>
      </c>
      <c r="E757" t="inlineStr">
        <is>
          <t>Caterer</t>
        </is>
      </c>
      <c r="F757" t="inlineStr">
        <is>
          <t>East</t>
        </is>
      </c>
      <c r="G757" t="inlineStr">
        <is>
          <t>Priya N.</t>
        </is>
      </c>
      <c r="H757" t="inlineStr">
        <is>
          <t>Puff pastry sheets 5kg</t>
        </is>
      </c>
      <c r="I757" t="inlineStr">
        <is>
          <t>Frozen</t>
        </is>
      </c>
      <c r="J757" t="n">
        <v>5</v>
      </c>
      <c r="K757" s="26" t="n">
        <v>34</v>
      </c>
      <c r="L757" s="26">
        <f>J757*K757</f>
        <v>170</v>
      </c>
      <c r="M757" s="26" t="n">
        <v>26.5</v>
      </c>
      <c r="N757" s="26">
        <f>J757*M757</f>
        <v>132.5</v>
      </c>
      <c r="O757" s="26">
        <f>L757-N757</f>
        <v>37.5</v>
      </c>
      <c r="P757">
        <f>IF(AND(OR(Dashboard!$C$5="All",F757=Dashboard!$C$5),OR(Dashboard!$G$5="All",I757=Dashboard!$G$5),OR(Dashboard!$K$5="All",G757=Dashboard!$K$5)),1,0)</f>
        <v>1</v>
      </c>
      <c r="Q757">
        <f>IF(P757=1,IF(COUNTIFS($C$2:C757,C757,$P$2:P757,1)=1,1,0),0)</f>
        <v>0</v>
      </c>
    </row>
    <row r="758">
      <c r="A758" s="24" t="n">
        <v>45998</v>
      </c>
      <c r="B758" s="25" t="n">
        <v>45992</v>
      </c>
      <c r="C758" t="inlineStr">
        <is>
          <t>SO-26280</t>
        </is>
      </c>
      <c r="D758" t="inlineStr">
        <is>
          <t>Grisdale Catering</t>
        </is>
      </c>
      <c r="E758" t="inlineStr">
        <is>
          <t>Caterer</t>
        </is>
      </c>
      <c r="F758" t="inlineStr">
        <is>
          <t>East</t>
        </is>
      </c>
      <c r="G758" t="inlineStr">
        <is>
          <t>Priya N.</t>
        </is>
      </c>
      <c r="H758" t="inlineStr">
        <is>
          <t>Croissant dough x48</t>
        </is>
      </c>
      <c r="I758" t="inlineStr">
        <is>
          <t>Bakery</t>
        </is>
      </c>
      <c r="J758" t="n">
        <v>7</v>
      </c>
      <c r="K758" s="26" t="n">
        <v>67.2</v>
      </c>
      <c r="L758" s="26">
        <f>J758*K758</f>
        <v>470.4</v>
      </c>
      <c r="M758" s="26" t="n">
        <v>39.7</v>
      </c>
      <c r="N758" s="26">
        <f>J758*M758</f>
        <v>277.9</v>
      </c>
      <c r="O758" s="26">
        <f>L758-N758</f>
        <v>192.5</v>
      </c>
      <c r="P758">
        <f>IF(AND(OR(Dashboard!$C$5="All",F758=Dashboard!$C$5),OR(Dashboard!$G$5="All",I758=Dashboard!$G$5),OR(Dashboard!$K$5="All",G758=Dashboard!$K$5)),1,0)</f>
        <v>1</v>
      </c>
      <c r="Q758">
        <f>IF(P758=1,IF(COUNTIFS($C$2:C758,C758,$P$2:P758,1)=1,1,0),0)</f>
        <v>0</v>
      </c>
    </row>
    <row r="759">
      <c r="A759" s="24" t="n">
        <v>45999</v>
      </c>
      <c r="B759" s="25" t="n">
        <v>45992</v>
      </c>
      <c r="C759" t="inlineStr">
        <is>
          <t>SO-26249</t>
        </is>
      </c>
      <c r="D759" t="inlineStr">
        <is>
          <t>Quarrow Café</t>
        </is>
      </c>
      <c r="E759" t="inlineStr">
        <is>
          <t>Café</t>
        </is>
      </c>
      <c r="F759" t="inlineStr">
        <is>
          <t>West</t>
        </is>
      </c>
      <c r="G759" t="inlineStr">
        <is>
          <t>Lena K.</t>
        </is>
      </c>
      <c r="H759" t="inlineStr">
        <is>
          <t>Frozen berries 2kg</t>
        </is>
      </c>
      <c r="I759" t="inlineStr">
        <is>
          <t>Frozen</t>
        </is>
      </c>
      <c r="J759" t="n">
        <v>7</v>
      </c>
      <c r="K759" s="26" t="n">
        <v>19.8</v>
      </c>
      <c r="L759" s="26">
        <f>J759*K759</f>
        <v>138.6</v>
      </c>
      <c r="M759" s="26" t="n">
        <v>15.51</v>
      </c>
      <c r="N759" s="26">
        <f>J759*M759</f>
        <v>108.57</v>
      </c>
      <c r="O759" s="26">
        <f>L759-N759</f>
        <v>30.03</v>
      </c>
      <c r="P759">
        <f>IF(AND(OR(Dashboard!$C$5="All",F759=Dashboard!$C$5),OR(Dashboard!$G$5="All",I759=Dashboard!$G$5),OR(Dashboard!$K$5="All",G759=Dashboard!$K$5)),1,0)</f>
        <v>1</v>
      </c>
      <c r="Q759">
        <f>IF(P759=1,IF(COUNTIFS($C$2:C759,C759,$P$2:P759,1)=1,1,0),0)</f>
        <v>1</v>
      </c>
    </row>
    <row r="760">
      <c r="A760" s="24" t="n">
        <v>45999</v>
      </c>
      <c r="B760" s="25" t="n">
        <v>45992</v>
      </c>
      <c r="C760" t="inlineStr">
        <is>
          <t>SO-26249</t>
        </is>
      </c>
      <c r="D760" t="inlineStr">
        <is>
          <t>Quarrow Café</t>
        </is>
      </c>
      <c r="E760" t="inlineStr">
        <is>
          <t>Café</t>
        </is>
      </c>
      <c r="F760" t="inlineStr">
        <is>
          <t>West</t>
        </is>
      </c>
      <c r="G760" t="inlineStr">
        <is>
          <t>Lena K.</t>
        </is>
      </c>
      <c r="H760" t="inlineStr">
        <is>
          <t>Coffee beans 1kg</t>
        </is>
      </c>
      <c r="I760" t="inlineStr">
        <is>
          <t>Beverages</t>
        </is>
      </c>
      <c r="J760" t="n">
        <v>2</v>
      </c>
      <c r="K760" s="26" t="n">
        <v>31.5</v>
      </c>
      <c r="L760" s="26">
        <f>J760*K760</f>
        <v>63</v>
      </c>
      <c r="M760" s="26" t="n">
        <v>19.48</v>
      </c>
      <c r="N760" s="26">
        <f>J760*M760</f>
        <v>38.96</v>
      </c>
      <c r="O760" s="26">
        <f>L760-N760</f>
        <v>24.04</v>
      </c>
      <c r="P760">
        <f>IF(AND(OR(Dashboard!$C$5="All",F760=Dashboard!$C$5),OR(Dashboard!$G$5="All",I760=Dashboard!$G$5),OR(Dashboard!$K$5="All",G760=Dashboard!$K$5)),1,0)</f>
        <v>1</v>
      </c>
      <c r="Q760">
        <f>IF(P760=1,IF(COUNTIFS($C$2:C760,C760,$P$2:P760,1)=1,1,0),0)</f>
        <v>0</v>
      </c>
    </row>
    <row r="761">
      <c r="A761" s="24" t="n">
        <v>45999</v>
      </c>
      <c r="B761" s="25" t="n">
        <v>45992</v>
      </c>
      <c r="C761" t="inlineStr">
        <is>
          <t>SO-26264</t>
        </is>
      </c>
      <c r="D761" t="inlineStr">
        <is>
          <t>Lumsey Kitchen</t>
        </is>
      </c>
      <c r="E761" t="inlineStr">
        <is>
          <t>Restaurant</t>
        </is>
      </c>
      <c r="F761" t="inlineStr">
        <is>
          <t>West</t>
        </is>
      </c>
      <c r="G761" t="inlineStr">
        <is>
          <t>Lena K.</t>
        </is>
      </c>
      <c r="H761" t="inlineStr">
        <is>
          <t>Chai concentrate 1L x6</t>
        </is>
      </c>
      <c r="I761" t="inlineStr">
        <is>
          <t>Beverages</t>
        </is>
      </c>
      <c r="J761" t="n">
        <v>3</v>
      </c>
      <c r="K761" s="26" t="n">
        <v>42</v>
      </c>
      <c r="L761" s="26">
        <f>J761*K761</f>
        <v>126</v>
      </c>
      <c r="M761" s="26" t="n">
        <v>25.9</v>
      </c>
      <c r="N761" s="26">
        <f>J761*M761</f>
        <v>77.7</v>
      </c>
      <c r="O761" s="26">
        <f>L761-N761</f>
        <v>48.3</v>
      </c>
      <c r="P761">
        <f>IF(AND(OR(Dashboard!$C$5="All",F761=Dashboard!$C$5),OR(Dashboard!$G$5="All",I761=Dashboard!$G$5),OR(Dashboard!$K$5="All",G761=Dashboard!$K$5)),1,0)</f>
        <v>1</v>
      </c>
      <c r="Q761">
        <f>IF(P761=1,IF(COUNTIFS($C$2:C761,C761,$P$2:P761,1)=1,1,0),0)</f>
        <v>1</v>
      </c>
    </row>
    <row r="762">
      <c r="A762" s="24" t="n">
        <v>45999</v>
      </c>
      <c r="B762" s="25" t="n">
        <v>45992</v>
      </c>
      <c r="C762" t="inlineStr">
        <is>
          <t>SO-26264</t>
        </is>
      </c>
      <c r="D762" t="inlineStr">
        <is>
          <t>Lumsey Kitchen</t>
        </is>
      </c>
      <c r="E762" t="inlineStr">
        <is>
          <t>Restaurant</t>
        </is>
      </c>
      <c r="F762" t="inlineStr">
        <is>
          <t>West</t>
        </is>
      </c>
      <c r="G762" t="inlineStr">
        <is>
          <t>Lena K.</t>
        </is>
      </c>
      <c r="H762" t="inlineStr">
        <is>
          <t>Bagels x36</t>
        </is>
      </c>
      <c r="I762" t="inlineStr">
        <is>
          <t>Bakery</t>
        </is>
      </c>
      <c r="J762" t="n">
        <v>10</v>
      </c>
      <c r="K762" s="26" t="n">
        <v>38.5</v>
      </c>
      <c r="L762" s="26">
        <f>J762*K762</f>
        <v>385</v>
      </c>
      <c r="M762" s="26" t="n">
        <v>23.4</v>
      </c>
      <c r="N762" s="26">
        <f>J762*M762</f>
        <v>234</v>
      </c>
      <c r="O762" s="26">
        <f>L762-N762</f>
        <v>151</v>
      </c>
      <c r="P762">
        <f>IF(AND(OR(Dashboard!$C$5="All",F762=Dashboard!$C$5),OR(Dashboard!$G$5="All",I762=Dashboard!$G$5),OR(Dashboard!$K$5="All",G762=Dashboard!$K$5)),1,0)</f>
        <v>1</v>
      </c>
      <c r="Q762">
        <f>IF(P762=1,IF(COUNTIFS($C$2:C762,C762,$P$2:P762,1)=1,1,0),0)</f>
        <v>0</v>
      </c>
    </row>
    <row r="763">
      <c r="A763" s="24" t="n">
        <v>45999</v>
      </c>
      <c r="B763" s="25" t="n">
        <v>45992</v>
      </c>
      <c r="C763" t="inlineStr">
        <is>
          <t>SO-26282</t>
        </is>
      </c>
      <c r="D763" t="inlineStr">
        <is>
          <t>Hallowick Espresso Bar</t>
        </is>
      </c>
      <c r="E763" t="inlineStr">
        <is>
          <t>Café</t>
        </is>
      </c>
      <c r="F763" t="inlineStr">
        <is>
          <t>Regional</t>
        </is>
      </c>
      <c r="G763" t="inlineStr">
        <is>
          <t>Sam O.</t>
        </is>
      </c>
      <c r="H763" t="inlineStr">
        <is>
          <t>Cheddar block 2kg</t>
        </is>
      </c>
      <c r="I763" t="inlineStr">
        <is>
          <t>Dairy &amp; eggs</t>
        </is>
      </c>
      <c r="J763" t="n">
        <v>6</v>
      </c>
      <c r="K763" s="26" t="n">
        <v>31.5</v>
      </c>
      <c r="L763" s="26">
        <f>J763*K763</f>
        <v>189</v>
      </c>
      <c r="M763" s="26" t="n">
        <v>25</v>
      </c>
      <c r="N763" s="26">
        <f>J763*M763</f>
        <v>150</v>
      </c>
      <c r="O763" s="26">
        <f>L763-N763</f>
        <v>39</v>
      </c>
      <c r="P763">
        <f>IF(AND(OR(Dashboard!$C$5="All",F763=Dashboard!$C$5),OR(Dashboard!$G$5="All",I763=Dashboard!$G$5),OR(Dashboard!$K$5="All",G763=Dashboard!$K$5)),1,0)</f>
        <v>1</v>
      </c>
      <c r="Q763">
        <f>IF(P763=1,IF(COUNTIFS($C$2:C763,C763,$P$2:P763,1)=1,1,0),0)</f>
        <v>1</v>
      </c>
    </row>
    <row r="764">
      <c r="A764" s="24" t="n">
        <v>45999</v>
      </c>
      <c r="B764" s="25" t="n">
        <v>45992</v>
      </c>
      <c r="C764" t="inlineStr">
        <is>
          <t>SO-26282</t>
        </is>
      </c>
      <c r="D764" t="inlineStr">
        <is>
          <t>Hallowick Espresso Bar</t>
        </is>
      </c>
      <c r="E764" t="inlineStr">
        <is>
          <t>Café</t>
        </is>
      </c>
      <c r="F764" t="inlineStr">
        <is>
          <t>Regional</t>
        </is>
      </c>
      <c r="G764" t="inlineStr">
        <is>
          <t>Sam O.</t>
        </is>
      </c>
      <c r="H764" t="inlineStr">
        <is>
          <t>Orange juice 2L x6</t>
        </is>
      </c>
      <c r="I764" t="inlineStr">
        <is>
          <t>Beverages</t>
        </is>
      </c>
      <c r="J764" t="n">
        <v>7</v>
      </c>
      <c r="K764" s="26" t="n">
        <v>27</v>
      </c>
      <c r="L764" s="26">
        <f>J764*K764</f>
        <v>189</v>
      </c>
      <c r="M764" s="26" t="n">
        <v>16.79</v>
      </c>
      <c r="N764" s="26">
        <f>J764*M764</f>
        <v>117.53</v>
      </c>
      <c r="O764" s="26">
        <f>L764-N764</f>
        <v>71.47</v>
      </c>
      <c r="P764">
        <f>IF(AND(OR(Dashboard!$C$5="All",F764=Dashboard!$C$5),OR(Dashboard!$G$5="All",I764=Dashboard!$G$5),OR(Dashboard!$K$5="All",G764=Dashboard!$K$5)),1,0)</f>
        <v>1</v>
      </c>
      <c r="Q764">
        <f>IF(P764=1,IF(COUNTIFS($C$2:C764,C764,$P$2:P764,1)=1,1,0),0)</f>
        <v>0</v>
      </c>
    </row>
    <row r="765">
      <c r="A765" s="24" t="n">
        <v>45999</v>
      </c>
      <c r="B765" s="25" t="n">
        <v>45992</v>
      </c>
      <c r="C765" t="inlineStr">
        <is>
          <t>SO-26285</t>
        </is>
      </c>
      <c r="D765" t="inlineStr">
        <is>
          <t>Thornable Kitchen</t>
        </is>
      </c>
      <c r="E765" t="inlineStr">
        <is>
          <t>Restaurant</t>
        </is>
      </c>
      <c r="F765" t="inlineStr">
        <is>
          <t>South</t>
        </is>
      </c>
      <c r="G765" t="inlineStr">
        <is>
          <t>Tom W.</t>
        </is>
      </c>
      <c r="H765" t="inlineStr">
        <is>
          <t>Brioche buns x24</t>
        </is>
      </c>
      <c r="I765" t="inlineStr">
        <is>
          <t>Bakery</t>
        </is>
      </c>
      <c r="J765" t="n">
        <v>13</v>
      </c>
      <c r="K765" s="26" t="n">
        <v>26.4</v>
      </c>
      <c r="L765" s="26">
        <f>J765*K765</f>
        <v>343.2</v>
      </c>
      <c r="M765" s="26" t="n">
        <v>14.66</v>
      </c>
      <c r="N765" s="26">
        <f>J765*M765</f>
        <v>190.58</v>
      </c>
      <c r="O765" s="26">
        <f>L765-N765</f>
        <v>152.62</v>
      </c>
      <c r="P765">
        <f>IF(AND(OR(Dashboard!$C$5="All",F765=Dashboard!$C$5),OR(Dashboard!$G$5="All",I765=Dashboard!$G$5),OR(Dashboard!$K$5="All",G765=Dashboard!$K$5)),1,0)</f>
        <v>1</v>
      </c>
      <c r="Q765">
        <f>IF(P765=1,IF(COUNTIFS($C$2:C765,C765,$P$2:P765,1)=1,1,0),0)</f>
        <v>1</v>
      </c>
    </row>
    <row r="766">
      <c r="A766" s="24" t="n">
        <v>45999</v>
      </c>
      <c r="B766" s="25" t="n">
        <v>45992</v>
      </c>
      <c r="C766" t="inlineStr">
        <is>
          <t>SO-26285</t>
        </is>
      </c>
      <c r="D766" t="inlineStr">
        <is>
          <t>Thornable Kitchen</t>
        </is>
      </c>
      <c r="E766" t="inlineStr">
        <is>
          <t>Restaurant</t>
        </is>
      </c>
      <c r="F766" t="inlineStr">
        <is>
          <t>South</t>
        </is>
      </c>
      <c r="G766" t="inlineStr">
        <is>
          <t>Tom W.</t>
        </is>
      </c>
      <c r="H766" t="inlineStr">
        <is>
          <t>Frozen berries 2kg</t>
        </is>
      </c>
      <c r="I766" t="inlineStr">
        <is>
          <t>Frozen</t>
        </is>
      </c>
      <c r="J766" t="n">
        <v>7</v>
      </c>
      <c r="K766" s="26" t="n">
        <v>19.8</v>
      </c>
      <c r="L766" s="26">
        <f>J766*K766</f>
        <v>138.6</v>
      </c>
      <c r="M766" s="26" t="n">
        <v>15.1</v>
      </c>
      <c r="N766" s="26">
        <f>J766*M766</f>
        <v>105.7</v>
      </c>
      <c r="O766" s="26">
        <f>L766-N766</f>
        <v>32.9</v>
      </c>
      <c r="P766">
        <f>IF(AND(OR(Dashboard!$C$5="All",F766=Dashboard!$C$5),OR(Dashboard!$G$5="All",I766=Dashboard!$G$5),OR(Dashboard!$K$5="All",G766=Dashboard!$K$5)),1,0)</f>
        <v>1</v>
      </c>
      <c r="Q766">
        <f>IF(P766=1,IF(COUNTIFS($C$2:C766,C766,$P$2:P766,1)=1,1,0),0)</f>
        <v>0</v>
      </c>
    </row>
    <row r="767">
      <c r="A767" s="24" t="n">
        <v>45999</v>
      </c>
      <c r="B767" s="25" t="n">
        <v>45992</v>
      </c>
      <c r="C767" t="inlineStr">
        <is>
          <t>SO-26285</t>
        </is>
      </c>
      <c r="D767" t="inlineStr">
        <is>
          <t>Thornable Kitchen</t>
        </is>
      </c>
      <c r="E767" t="inlineStr">
        <is>
          <t>Restaurant</t>
        </is>
      </c>
      <c r="F767" t="inlineStr">
        <is>
          <t>South</t>
        </is>
      </c>
      <c r="G767" t="inlineStr">
        <is>
          <t>Tom W.</t>
        </is>
      </c>
      <c r="H767" t="inlineStr">
        <is>
          <t>Unsalted butter 5kg</t>
        </is>
      </c>
      <c r="I767" t="inlineStr">
        <is>
          <t>Dairy &amp; eggs</t>
        </is>
      </c>
      <c r="J767" t="n">
        <v>8</v>
      </c>
      <c r="K767" s="26" t="n">
        <v>58</v>
      </c>
      <c r="L767" s="26">
        <f>J767*K767</f>
        <v>464</v>
      </c>
      <c r="M767" s="26" t="n">
        <v>46.51</v>
      </c>
      <c r="N767" s="26">
        <f>J767*M767</f>
        <v>372.08</v>
      </c>
      <c r="O767" s="26">
        <f>L767-N767</f>
        <v>91.92</v>
      </c>
      <c r="P767">
        <f>IF(AND(OR(Dashboard!$C$5="All",F767=Dashboard!$C$5),OR(Dashboard!$G$5="All",I767=Dashboard!$G$5),OR(Dashboard!$K$5="All",G767=Dashboard!$K$5)),1,0)</f>
        <v>1</v>
      </c>
      <c r="Q767">
        <f>IF(P767=1,IF(COUNTIFS($C$2:C767,C767,$P$2:P767,1)=1,1,0),0)</f>
        <v>0</v>
      </c>
    </row>
    <row r="768">
      <c r="A768" s="24" t="n">
        <v>45999</v>
      </c>
      <c r="B768" s="25" t="n">
        <v>45992</v>
      </c>
      <c r="C768" t="inlineStr">
        <is>
          <t>SO-26285</t>
        </is>
      </c>
      <c r="D768" t="inlineStr">
        <is>
          <t>Thornable Kitchen</t>
        </is>
      </c>
      <c r="E768" t="inlineStr">
        <is>
          <t>Restaurant</t>
        </is>
      </c>
      <c r="F768" t="inlineStr">
        <is>
          <t>South</t>
        </is>
      </c>
      <c r="G768" t="inlineStr">
        <is>
          <t>Tom W.</t>
        </is>
      </c>
      <c r="H768" t="inlineStr">
        <is>
          <t>Orange juice 2L x6</t>
        </is>
      </c>
      <c r="I768" t="inlineStr">
        <is>
          <t>Beverages</t>
        </is>
      </c>
      <c r="J768" t="n">
        <v>13</v>
      </c>
      <c r="K768" s="26" t="n">
        <v>27</v>
      </c>
      <c r="L768" s="26">
        <f>J768*K768</f>
        <v>351</v>
      </c>
      <c r="M768" s="26" t="n">
        <v>17.06</v>
      </c>
      <c r="N768" s="26">
        <f>J768*M768</f>
        <v>221.78</v>
      </c>
      <c r="O768" s="26">
        <f>L768-N768</f>
        <v>129.22</v>
      </c>
      <c r="P768">
        <f>IF(AND(OR(Dashboard!$C$5="All",F768=Dashboard!$C$5),OR(Dashboard!$G$5="All",I768=Dashboard!$G$5),OR(Dashboard!$K$5="All",G768=Dashboard!$K$5)),1,0)</f>
        <v>1</v>
      </c>
      <c r="Q768">
        <f>IF(P768=1,IF(COUNTIFS($C$2:C768,C768,$P$2:P768,1)=1,1,0),0)</f>
        <v>0</v>
      </c>
    </row>
    <row r="769">
      <c r="A769" s="24" t="n">
        <v>46000</v>
      </c>
      <c r="B769" s="25" t="n">
        <v>45992</v>
      </c>
      <c r="C769" t="inlineStr">
        <is>
          <t>SO-26263</t>
        </is>
      </c>
      <c r="D769" t="inlineStr">
        <is>
          <t>Dunmarra Pantry</t>
        </is>
      </c>
      <c r="E769" t="inlineStr">
        <is>
          <t>Grocer</t>
        </is>
      </c>
      <c r="F769" t="inlineStr">
        <is>
          <t>North</t>
        </is>
      </c>
      <c r="G769" t="inlineStr">
        <is>
          <t>Priya N.</t>
        </is>
      </c>
      <c r="H769" t="inlineStr">
        <is>
          <t>Loose-leaf tea 500g</t>
        </is>
      </c>
      <c r="I769" t="inlineStr">
        <is>
          <t>Beverages</t>
        </is>
      </c>
      <c r="J769" t="n">
        <v>22</v>
      </c>
      <c r="K769" s="26" t="n">
        <v>18.9</v>
      </c>
      <c r="L769" s="26">
        <f>J769*K769</f>
        <v>415.8</v>
      </c>
      <c r="M769" s="26" t="n">
        <v>11.7</v>
      </c>
      <c r="N769" s="26">
        <f>J769*M769</f>
        <v>257.4</v>
      </c>
      <c r="O769" s="26">
        <f>L769-N769</f>
        <v>158.4</v>
      </c>
      <c r="P769">
        <f>IF(AND(OR(Dashboard!$C$5="All",F769=Dashboard!$C$5),OR(Dashboard!$G$5="All",I769=Dashboard!$G$5),OR(Dashboard!$K$5="All",G769=Dashboard!$K$5)),1,0)</f>
        <v>1</v>
      </c>
      <c r="Q769">
        <f>IF(P769=1,IF(COUNTIFS($C$2:C769,C769,$P$2:P769,1)=1,1,0),0)</f>
        <v>1</v>
      </c>
    </row>
    <row r="770">
      <c r="A770" s="24" t="n">
        <v>46000</v>
      </c>
      <c r="B770" s="25" t="n">
        <v>45992</v>
      </c>
      <c r="C770" t="inlineStr">
        <is>
          <t>SO-26263</t>
        </is>
      </c>
      <c r="D770" t="inlineStr">
        <is>
          <t>Dunmarra Pantry</t>
        </is>
      </c>
      <c r="E770" t="inlineStr">
        <is>
          <t>Grocer</t>
        </is>
      </c>
      <c r="F770" t="inlineStr">
        <is>
          <t>North</t>
        </is>
      </c>
      <c r="G770" t="inlineStr">
        <is>
          <t>Priya N.</t>
        </is>
      </c>
      <c r="H770" t="inlineStr">
        <is>
          <t>Cheddar block 2kg</t>
        </is>
      </c>
      <c r="I770" t="inlineStr">
        <is>
          <t>Dairy &amp; eggs</t>
        </is>
      </c>
      <c r="J770" t="n">
        <v>6</v>
      </c>
      <c r="K770" s="26" t="n">
        <v>31.5</v>
      </c>
      <c r="L770" s="26">
        <f>J770*K770</f>
        <v>189</v>
      </c>
      <c r="M770" s="26" t="n">
        <v>25.09</v>
      </c>
      <c r="N770" s="26">
        <f>J770*M770</f>
        <v>150.54</v>
      </c>
      <c r="O770" s="26">
        <f>L770-N770</f>
        <v>38.46</v>
      </c>
      <c r="P770">
        <f>IF(AND(OR(Dashboard!$C$5="All",F770=Dashboard!$C$5),OR(Dashboard!$G$5="All",I770=Dashboard!$G$5),OR(Dashboard!$K$5="All",G770=Dashboard!$K$5)),1,0)</f>
        <v>1</v>
      </c>
      <c r="Q770">
        <f>IF(P770=1,IF(COUNTIFS($C$2:C770,C770,$P$2:P770,1)=1,1,0),0)</f>
        <v>0</v>
      </c>
    </row>
    <row r="771">
      <c r="A771" s="24" t="n">
        <v>46000</v>
      </c>
      <c r="B771" s="25" t="n">
        <v>45992</v>
      </c>
      <c r="C771" t="inlineStr">
        <is>
          <t>SO-26263</t>
        </is>
      </c>
      <c r="D771" t="inlineStr">
        <is>
          <t>Dunmarra Pantry</t>
        </is>
      </c>
      <c r="E771" t="inlineStr">
        <is>
          <t>Grocer</t>
        </is>
      </c>
      <c r="F771" t="inlineStr">
        <is>
          <t>North</t>
        </is>
      </c>
      <c r="G771" t="inlineStr">
        <is>
          <t>Priya N.</t>
        </is>
      </c>
      <c r="H771" t="inlineStr">
        <is>
          <t>Canned tomatoes 2.5kg</t>
        </is>
      </c>
      <c r="I771" t="inlineStr">
        <is>
          <t>Dry goods</t>
        </is>
      </c>
      <c r="J771" t="n">
        <v>25</v>
      </c>
      <c r="K771" s="26" t="n">
        <v>7.95</v>
      </c>
      <c r="L771" s="26">
        <f>J771*K771</f>
        <v>198.75</v>
      </c>
      <c r="M771" s="26" t="n">
        <v>5.5</v>
      </c>
      <c r="N771" s="26">
        <f>J771*M771</f>
        <v>137.5</v>
      </c>
      <c r="O771" s="26">
        <f>L771-N771</f>
        <v>61.25</v>
      </c>
      <c r="P771">
        <f>IF(AND(OR(Dashboard!$C$5="All",F771=Dashboard!$C$5),OR(Dashboard!$G$5="All",I771=Dashboard!$G$5),OR(Dashboard!$K$5="All",G771=Dashboard!$K$5)),1,0)</f>
        <v>1</v>
      </c>
      <c r="Q771">
        <f>IF(P771=1,IF(COUNTIFS($C$2:C771,C771,$P$2:P771,1)=1,1,0),0)</f>
        <v>0</v>
      </c>
    </row>
    <row r="772">
      <c r="A772" s="24" t="n">
        <v>46001</v>
      </c>
      <c r="B772" s="25" t="n">
        <v>45992</v>
      </c>
      <c r="C772" t="inlineStr">
        <is>
          <t>SO-26240</t>
        </is>
      </c>
      <c r="D772" t="inlineStr">
        <is>
          <t>Cindlemoor Café</t>
        </is>
      </c>
      <c r="E772" t="inlineStr">
        <is>
          <t>Café</t>
        </is>
      </c>
      <c r="F772" t="inlineStr">
        <is>
          <t>West</t>
        </is>
      </c>
      <c r="G772" t="inlineStr">
        <is>
          <t>Lena K.</t>
        </is>
      </c>
      <c r="H772" t="inlineStr">
        <is>
          <t>Bagels x36</t>
        </is>
      </c>
      <c r="I772" t="inlineStr">
        <is>
          <t>Bakery</t>
        </is>
      </c>
      <c r="J772" t="n">
        <v>9</v>
      </c>
      <c r="K772" s="26" t="n">
        <v>38.5</v>
      </c>
      <c r="L772" s="26">
        <f>J772*K772</f>
        <v>346.5</v>
      </c>
      <c r="M772" s="26" t="n">
        <v>21.96</v>
      </c>
      <c r="N772" s="26">
        <f>J772*M772</f>
        <v>197.64</v>
      </c>
      <c r="O772" s="26">
        <f>L772-N772</f>
        <v>148.86</v>
      </c>
      <c r="P772">
        <f>IF(AND(OR(Dashboard!$C$5="All",F772=Dashboard!$C$5),OR(Dashboard!$G$5="All",I772=Dashboard!$G$5),OR(Dashboard!$K$5="All",G772=Dashboard!$K$5)),1,0)</f>
        <v>1</v>
      </c>
      <c r="Q772">
        <f>IF(P772=1,IF(COUNTIFS($C$2:C772,C772,$P$2:P772,1)=1,1,0),0)</f>
        <v>1</v>
      </c>
    </row>
    <row r="773">
      <c r="A773" s="24" t="n">
        <v>46001</v>
      </c>
      <c r="B773" s="25" t="n">
        <v>45992</v>
      </c>
      <c r="C773" t="inlineStr">
        <is>
          <t>SO-26240</t>
        </is>
      </c>
      <c r="D773" t="inlineStr">
        <is>
          <t>Cindlemoor Café</t>
        </is>
      </c>
      <c r="E773" t="inlineStr">
        <is>
          <t>Café</t>
        </is>
      </c>
      <c r="F773" t="inlineStr">
        <is>
          <t>West</t>
        </is>
      </c>
      <c r="G773" t="inlineStr">
        <is>
          <t>Lena K.</t>
        </is>
      </c>
      <c r="H773" t="inlineStr">
        <is>
          <t>Chai concentrate 1L x6</t>
        </is>
      </c>
      <c r="I773" t="inlineStr">
        <is>
          <t>Beverages</t>
        </is>
      </c>
      <c r="J773" t="n">
        <v>4</v>
      </c>
      <c r="K773" s="26" t="n">
        <v>42</v>
      </c>
      <c r="L773" s="26">
        <f>J773*K773</f>
        <v>168</v>
      </c>
      <c r="M773" s="26" t="n">
        <v>25.28</v>
      </c>
      <c r="N773" s="26">
        <f>J773*M773</f>
        <v>101.12</v>
      </c>
      <c r="O773" s="26">
        <f>L773-N773</f>
        <v>66.88</v>
      </c>
      <c r="P773">
        <f>IF(AND(OR(Dashboard!$C$5="All",F773=Dashboard!$C$5),OR(Dashboard!$G$5="All",I773=Dashboard!$G$5),OR(Dashboard!$K$5="All",G773=Dashboard!$K$5)),1,0)</f>
        <v>1</v>
      </c>
      <c r="Q773">
        <f>IF(P773=1,IF(COUNTIFS($C$2:C773,C773,$P$2:P773,1)=1,1,0),0)</f>
        <v>0</v>
      </c>
    </row>
    <row r="774">
      <c r="A774" s="24" t="n">
        <v>46001</v>
      </c>
      <c r="B774" s="25" t="n">
        <v>45992</v>
      </c>
      <c r="C774" t="inlineStr">
        <is>
          <t>SO-26259</t>
        </is>
      </c>
      <c r="D774" t="inlineStr">
        <is>
          <t>Orrinby Bistro</t>
        </is>
      </c>
      <c r="E774" t="inlineStr">
        <is>
          <t>Restaurant</t>
        </is>
      </c>
      <c r="F774" t="inlineStr">
        <is>
          <t>South</t>
        </is>
      </c>
      <c r="G774" t="inlineStr">
        <is>
          <t>Tom W.</t>
        </is>
      </c>
      <c r="H774" t="inlineStr">
        <is>
          <t>Full cream milk 2L x6</t>
        </is>
      </c>
      <c r="I774" t="inlineStr">
        <is>
          <t>Dairy &amp; eggs</t>
        </is>
      </c>
      <c r="J774" t="n">
        <v>5</v>
      </c>
      <c r="K774" s="26" t="n">
        <v>15.6</v>
      </c>
      <c r="L774" s="26">
        <f>J774*K774</f>
        <v>78</v>
      </c>
      <c r="M774" s="26" t="n">
        <v>12.97</v>
      </c>
      <c r="N774" s="26">
        <f>J774*M774</f>
        <v>64.85</v>
      </c>
      <c r="O774" s="26">
        <f>L774-N774</f>
        <v>13.15</v>
      </c>
      <c r="P774">
        <f>IF(AND(OR(Dashboard!$C$5="All",F774=Dashboard!$C$5),OR(Dashboard!$G$5="All",I774=Dashboard!$G$5),OR(Dashboard!$K$5="All",G774=Dashboard!$K$5)),1,0)</f>
        <v>1</v>
      </c>
      <c r="Q774">
        <f>IF(P774=1,IF(COUNTIFS($C$2:C774,C774,$P$2:P774,1)=1,1,0),0)</f>
        <v>1</v>
      </c>
    </row>
    <row r="775">
      <c r="A775" s="24" t="n">
        <v>46001</v>
      </c>
      <c r="B775" s="25" t="n">
        <v>45992</v>
      </c>
      <c r="C775" t="inlineStr">
        <is>
          <t>SO-26259</t>
        </is>
      </c>
      <c r="D775" t="inlineStr">
        <is>
          <t>Orrinby Bistro</t>
        </is>
      </c>
      <c r="E775" t="inlineStr">
        <is>
          <t>Restaurant</t>
        </is>
      </c>
      <c r="F775" t="inlineStr">
        <is>
          <t>South</t>
        </is>
      </c>
      <c r="G775" t="inlineStr">
        <is>
          <t>Tom W.</t>
        </is>
      </c>
      <c r="H775" t="inlineStr">
        <is>
          <t>Loose-leaf tea 500g</t>
        </is>
      </c>
      <c r="I775" t="inlineStr">
        <is>
          <t>Beverages</t>
        </is>
      </c>
      <c r="J775" t="n">
        <v>11</v>
      </c>
      <c r="K775" s="26" t="n">
        <v>18.9</v>
      </c>
      <c r="L775" s="26">
        <f>J775*K775</f>
        <v>207.9</v>
      </c>
      <c r="M775" s="26" t="n">
        <v>11.36</v>
      </c>
      <c r="N775" s="26">
        <f>J775*M775</f>
        <v>124.96</v>
      </c>
      <c r="O775" s="26">
        <f>L775-N775</f>
        <v>82.94</v>
      </c>
      <c r="P775">
        <f>IF(AND(OR(Dashboard!$C$5="All",F775=Dashboard!$C$5),OR(Dashboard!$G$5="All",I775=Dashboard!$G$5),OR(Dashboard!$K$5="All",G775=Dashboard!$K$5)),1,0)</f>
        <v>1</v>
      </c>
      <c r="Q775">
        <f>IF(P775=1,IF(COUNTIFS($C$2:C775,C775,$P$2:P775,1)=1,1,0),0)</f>
        <v>0</v>
      </c>
    </row>
    <row r="776">
      <c r="A776" s="24" t="n">
        <v>46001</v>
      </c>
      <c r="B776" s="25" t="n">
        <v>45992</v>
      </c>
      <c r="C776" t="inlineStr">
        <is>
          <t>SO-26259</t>
        </is>
      </c>
      <c r="D776" t="inlineStr">
        <is>
          <t>Orrinby Bistro</t>
        </is>
      </c>
      <c r="E776" t="inlineStr">
        <is>
          <t>Restaurant</t>
        </is>
      </c>
      <c r="F776" t="inlineStr">
        <is>
          <t>South</t>
        </is>
      </c>
      <c r="G776" t="inlineStr">
        <is>
          <t>Tom W.</t>
        </is>
      </c>
      <c r="H776" t="inlineStr">
        <is>
          <t>Chickpeas 2kg</t>
        </is>
      </c>
      <c r="I776" t="inlineStr">
        <is>
          <t>Dry goods</t>
        </is>
      </c>
      <c r="J776" t="n">
        <v>12</v>
      </c>
      <c r="K776" s="26" t="n">
        <v>9.199999999999999</v>
      </c>
      <c r="L776" s="26">
        <f>J776*K776</f>
        <v>110.4</v>
      </c>
      <c r="M776" s="26" t="n">
        <v>6.49</v>
      </c>
      <c r="N776" s="26">
        <f>J776*M776</f>
        <v>77.88</v>
      </c>
      <c r="O776" s="26">
        <f>L776-N776</f>
        <v>32.52</v>
      </c>
      <c r="P776">
        <f>IF(AND(OR(Dashboard!$C$5="All",F776=Dashboard!$C$5),OR(Dashboard!$G$5="All",I776=Dashboard!$G$5),OR(Dashboard!$K$5="All",G776=Dashboard!$K$5)),1,0)</f>
        <v>1</v>
      </c>
      <c r="Q776">
        <f>IF(P776=1,IF(COUNTIFS($C$2:C776,C776,$P$2:P776,1)=1,1,0),0)</f>
        <v>0</v>
      </c>
    </row>
    <row r="777">
      <c r="A777" s="24" t="n">
        <v>46001</v>
      </c>
      <c r="B777" s="25" t="n">
        <v>45992</v>
      </c>
      <c r="C777" t="inlineStr">
        <is>
          <t>SO-26259</t>
        </is>
      </c>
      <c r="D777" t="inlineStr">
        <is>
          <t>Orrinby Bistro</t>
        </is>
      </c>
      <c r="E777" t="inlineStr">
        <is>
          <t>Restaurant</t>
        </is>
      </c>
      <c r="F777" t="inlineStr">
        <is>
          <t>South</t>
        </is>
      </c>
      <c r="G777" t="inlineStr">
        <is>
          <t>Tom W.</t>
        </is>
      </c>
      <c r="H777" t="inlineStr">
        <is>
          <t>Bagels x36</t>
        </is>
      </c>
      <c r="I777" t="inlineStr">
        <is>
          <t>Bakery</t>
        </is>
      </c>
      <c r="J777" t="n">
        <v>2</v>
      </c>
      <c r="K777" s="26" t="n">
        <v>38.5</v>
      </c>
      <c r="L777" s="26">
        <f>J777*K777</f>
        <v>77</v>
      </c>
      <c r="M777" s="26" t="n">
        <v>22.9</v>
      </c>
      <c r="N777" s="26">
        <f>J777*M777</f>
        <v>45.8</v>
      </c>
      <c r="O777" s="26">
        <f>L777-N777</f>
        <v>31.2</v>
      </c>
      <c r="P777">
        <f>IF(AND(OR(Dashboard!$C$5="All",F777=Dashboard!$C$5),OR(Dashboard!$G$5="All",I777=Dashboard!$G$5),OR(Dashboard!$K$5="All",G777=Dashboard!$K$5)),1,0)</f>
        <v>1</v>
      </c>
      <c r="Q777">
        <f>IF(P777=1,IF(COUNTIFS($C$2:C777,C777,$P$2:P777,1)=1,1,0),0)</f>
        <v>0</v>
      </c>
    </row>
    <row r="778">
      <c r="A778" s="24" t="n">
        <v>46001</v>
      </c>
      <c r="B778" s="25" t="n">
        <v>45992</v>
      </c>
      <c r="C778" t="inlineStr">
        <is>
          <t>SO-26275</t>
        </is>
      </c>
      <c r="D778" t="inlineStr">
        <is>
          <t>Gorrowin Dining Room</t>
        </is>
      </c>
      <c r="E778" t="inlineStr">
        <is>
          <t>Restaurant</t>
        </is>
      </c>
      <c r="F778" t="inlineStr">
        <is>
          <t>West</t>
        </is>
      </c>
      <c r="G778" t="inlineStr">
        <is>
          <t>Lena K.</t>
        </is>
      </c>
      <c r="H778" t="inlineStr">
        <is>
          <t>Barista milk 1L x12</t>
        </is>
      </c>
      <c r="I778" t="inlineStr">
        <is>
          <t>Dairy &amp; eggs</t>
        </is>
      </c>
      <c r="J778" t="n">
        <v>14</v>
      </c>
      <c r="K778" s="26" t="n">
        <v>26.4</v>
      </c>
      <c r="L778" s="26">
        <f>J778*K778</f>
        <v>369.6</v>
      </c>
      <c r="M778" s="26" t="n">
        <v>21.65</v>
      </c>
      <c r="N778" s="26">
        <f>J778*M778</f>
        <v>303.1</v>
      </c>
      <c r="O778" s="26">
        <f>L778-N778</f>
        <v>66.5</v>
      </c>
      <c r="P778">
        <f>IF(AND(OR(Dashboard!$C$5="All",F778=Dashboard!$C$5),OR(Dashboard!$G$5="All",I778=Dashboard!$G$5),OR(Dashboard!$K$5="All",G778=Dashboard!$K$5)),1,0)</f>
        <v>1</v>
      </c>
      <c r="Q778">
        <f>IF(P778=1,IF(COUNTIFS($C$2:C778,C778,$P$2:P778,1)=1,1,0),0)</f>
        <v>1</v>
      </c>
    </row>
    <row r="779">
      <c r="A779" s="24" t="n">
        <v>46001</v>
      </c>
      <c r="B779" s="25" t="n">
        <v>45992</v>
      </c>
      <c r="C779" t="inlineStr">
        <is>
          <t>SO-26275</t>
        </is>
      </c>
      <c r="D779" t="inlineStr">
        <is>
          <t>Gorrowin Dining Room</t>
        </is>
      </c>
      <c r="E779" t="inlineStr">
        <is>
          <t>Restaurant</t>
        </is>
      </c>
      <c r="F779" t="inlineStr">
        <is>
          <t>West</t>
        </is>
      </c>
      <c r="G779" t="inlineStr">
        <is>
          <t>Lena K.</t>
        </is>
      </c>
      <c r="H779" t="inlineStr">
        <is>
          <t>Olive oil 4L</t>
        </is>
      </c>
      <c r="I779" t="inlineStr">
        <is>
          <t>Dry goods</t>
        </is>
      </c>
      <c r="J779" t="n">
        <v>14</v>
      </c>
      <c r="K779" s="26" t="n">
        <v>38.9</v>
      </c>
      <c r="L779" s="26">
        <f>J779*K779</f>
        <v>544.6</v>
      </c>
      <c r="M779" s="26" t="n">
        <v>27.83</v>
      </c>
      <c r="N779" s="26">
        <f>J779*M779</f>
        <v>389.62</v>
      </c>
      <c r="O779" s="26">
        <f>L779-N779</f>
        <v>154.98</v>
      </c>
      <c r="P779">
        <f>IF(AND(OR(Dashboard!$C$5="All",F779=Dashboard!$C$5),OR(Dashboard!$G$5="All",I779=Dashboard!$G$5),OR(Dashboard!$K$5="All",G779=Dashboard!$K$5)),1,0)</f>
        <v>1</v>
      </c>
      <c r="Q779">
        <f>IF(P779=1,IF(COUNTIFS($C$2:C779,C779,$P$2:P779,1)=1,1,0),0)</f>
        <v>0</v>
      </c>
    </row>
    <row r="780">
      <c r="A780" s="24" t="n">
        <v>46002</v>
      </c>
      <c r="B780" s="25" t="n">
        <v>45992</v>
      </c>
      <c r="C780" t="inlineStr">
        <is>
          <t>SO-26261</t>
        </is>
      </c>
      <c r="D780" t="inlineStr">
        <is>
          <t>Umberlee Café</t>
        </is>
      </c>
      <c r="E780" t="inlineStr">
        <is>
          <t>Café</t>
        </is>
      </c>
      <c r="F780" t="inlineStr">
        <is>
          <t>East</t>
        </is>
      </c>
      <c r="G780" t="inlineStr">
        <is>
          <t>Priya N.</t>
        </is>
      </c>
      <c r="H780" t="inlineStr">
        <is>
          <t>Sparkling water 24pk</t>
        </is>
      </c>
      <c r="I780" t="inlineStr">
        <is>
          <t>Beverages</t>
        </is>
      </c>
      <c r="J780" t="n">
        <v>2</v>
      </c>
      <c r="K780" s="26" t="n">
        <v>21.6</v>
      </c>
      <c r="L780" s="26">
        <f>J780*K780</f>
        <v>43.2</v>
      </c>
      <c r="M780" s="26" t="n">
        <v>13.55</v>
      </c>
      <c r="N780" s="26">
        <f>J780*M780</f>
        <v>27.1</v>
      </c>
      <c r="O780" s="26">
        <f>L780-N780</f>
        <v>16.1</v>
      </c>
      <c r="P780">
        <f>IF(AND(OR(Dashboard!$C$5="All",F780=Dashboard!$C$5),OR(Dashboard!$G$5="All",I780=Dashboard!$G$5),OR(Dashboard!$K$5="All",G780=Dashboard!$K$5)),1,0)</f>
        <v>1</v>
      </c>
      <c r="Q780">
        <f>IF(P780=1,IF(COUNTIFS($C$2:C780,C780,$P$2:P780,1)=1,1,0),0)</f>
        <v>1</v>
      </c>
    </row>
    <row r="781">
      <c r="A781" s="24" t="n">
        <v>46002</v>
      </c>
      <c r="B781" s="25" t="n">
        <v>45992</v>
      </c>
      <c r="C781" t="inlineStr">
        <is>
          <t>SO-26261</t>
        </is>
      </c>
      <c r="D781" t="inlineStr">
        <is>
          <t>Umberlee Café</t>
        </is>
      </c>
      <c r="E781" t="inlineStr">
        <is>
          <t>Café</t>
        </is>
      </c>
      <c r="F781" t="inlineStr">
        <is>
          <t>East</t>
        </is>
      </c>
      <c r="G781" t="inlineStr">
        <is>
          <t>Priya N.</t>
        </is>
      </c>
      <c r="H781" t="inlineStr">
        <is>
          <t>Cheddar block 2kg</t>
        </is>
      </c>
      <c r="I781" t="inlineStr">
        <is>
          <t>Dairy &amp; eggs</t>
        </is>
      </c>
      <c r="J781" t="n">
        <v>11</v>
      </c>
      <c r="K781" s="26" t="n">
        <v>31.5</v>
      </c>
      <c r="L781" s="26">
        <f>J781*K781</f>
        <v>346.5</v>
      </c>
      <c r="M781" s="26" t="n">
        <v>26.35</v>
      </c>
      <c r="N781" s="26">
        <f>J781*M781</f>
        <v>289.85</v>
      </c>
      <c r="O781" s="26">
        <f>L781-N781</f>
        <v>56.65</v>
      </c>
      <c r="P781">
        <f>IF(AND(OR(Dashboard!$C$5="All",F781=Dashboard!$C$5),OR(Dashboard!$G$5="All",I781=Dashboard!$G$5),OR(Dashboard!$K$5="All",G781=Dashboard!$K$5)),1,0)</f>
        <v>1</v>
      </c>
      <c r="Q781">
        <f>IF(P781=1,IF(COUNTIFS($C$2:C781,C781,$P$2:P781,1)=1,1,0),0)</f>
        <v>0</v>
      </c>
    </row>
    <row r="782">
      <c r="A782" s="24" t="n">
        <v>46002</v>
      </c>
      <c r="B782" s="25" t="n">
        <v>45992</v>
      </c>
      <c r="C782" t="inlineStr">
        <is>
          <t>SO-26261</t>
        </is>
      </c>
      <c r="D782" t="inlineStr">
        <is>
          <t>Umberlee Café</t>
        </is>
      </c>
      <c r="E782" t="inlineStr">
        <is>
          <t>Café</t>
        </is>
      </c>
      <c r="F782" t="inlineStr">
        <is>
          <t>East</t>
        </is>
      </c>
      <c r="G782" t="inlineStr">
        <is>
          <t>Priya N.</t>
        </is>
      </c>
      <c r="H782" t="inlineStr">
        <is>
          <t>Puff pastry sheets 5kg</t>
        </is>
      </c>
      <c r="I782" t="inlineStr">
        <is>
          <t>Frozen</t>
        </is>
      </c>
      <c r="J782" t="n">
        <v>6</v>
      </c>
      <c r="K782" s="26" t="n">
        <v>34</v>
      </c>
      <c r="L782" s="26">
        <f>J782*K782</f>
        <v>204</v>
      </c>
      <c r="M782" s="26" t="n">
        <v>26.27</v>
      </c>
      <c r="N782" s="26">
        <f>J782*M782</f>
        <v>157.62</v>
      </c>
      <c r="O782" s="26">
        <f>L782-N782</f>
        <v>46.38</v>
      </c>
      <c r="P782">
        <f>IF(AND(OR(Dashboard!$C$5="All",F782=Dashboard!$C$5),OR(Dashboard!$G$5="All",I782=Dashboard!$G$5),OR(Dashboard!$K$5="All",G782=Dashboard!$K$5)),1,0)</f>
        <v>1</v>
      </c>
      <c r="Q782">
        <f>IF(P782=1,IF(COUNTIFS($C$2:C782,C782,$P$2:P782,1)=1,1,0),0)</f>
        <v>0</v>
      </c>
    </row>
    <row r="783">
      <c r="A783" s="24" t="n">
        <v>46002</v>
      </c>
      <c r="B783" s="25" t="n">
        <v>45992</v>
      </c>
      <c r="C783" t="inlineStr">
        <is>
          <t>SO-26261</t>
        </is>
      </c>
      <c r="D783" t="inlineStr">
        <is>
          <t>Umberlee Café</t>
        </is>
      </c>
      <c r="E783" t="inlineStr">
        <is>
          <t>Café</t>
        </is>
      </c>
      <c r="F783" t="inlineStr">
        <is>
          <t>East</t>
        </is>
      </c>
      <c r="G783" t="inlineStr">
        <is>
          <t>Priya N.</t>
        </is>
      </c>
      <c r="H783" t="inlineStr">
        <is>
          <t>Canned tomatoes 2.5kg</t>
        </is>
      </c>
      <c r="I783" t="inlineStr">
        <is>
          <t>Dry goods</t>
        </is>
      </c>
      <c r="J783" t="n">
        <v>10</v>
      </c>
      <c r="K783" s="26" t="n">
        <v>7.95</v>
      </c>
      <c r="L783" s="26">
        <f>J783*K783</f>
        <v>79.5</v>
      </c>
      <c r="M783" s="26" t="n">
        <v>5.53</v>
      </c>
      <c r="N783" s="26">
        <f>J783*M783</f>
        <v>55.3</v>
      </c>
      <c r="O783" s="26">
        <f>L783-N783</f>
        <v>24.2</v>
      </c>
      <c r="P783">
        <f>IF(AND(OR(Dashboard!$C$5="All",F783=Dashboard!$C$5),OR(Dashboard!$G$5="All",I783=Dashboard!$G$5),OR(Dashboard!$K$5="All",G783=Dashboard!$K$5)),1,0)</f>
        <v>1</v>
      </c>
      <c r="Q783">
        <f>IF(P783=1,IF(COUNTIFS($C$2:C783,C783,$P$2:P783,1)=1,1,0),0)</f>
        <v>0</v>
      </c>
    </row>
    <row r="784">
      <c r="A784" s="24" t="n">
        <v>46002</v>
      </c>
      <c r="B784" s="25" t="n">
        <v>45992</v>
      </c>
      <c r="C784" t="inlineStr">
        <is>
          <t>SO-26278</t>
        </is>
      </c>
      <c r="D784" t="inlineStr">
        <is>
          <t>Dunmarra Pantry</t>
        </is>
      </c>
      <c r="E784" t="inlineStr">
        <is>
          <t>Grocer</t>
        </is>
      </c>
      <c r="F784" t="inlineStr">
        <is>
          <t>North</t>
        </is>
      </c>
      <c r="G784" t="inlineStr">
        <is>
          <t>Priya N.</t>
        </is>
      </c>
      <c r="H784" t="inlineStr">
        <is>
          <t>Olive oil 4L</t>
        </is>
      </c>
      <c r="I784" t="inlineStr">
        <is>
          <t>Dry goods</t>
        </is>
      </c>
      <c r="J784" t="n">
        <v>19</v>
      </c>
      <c r="K784" s="26" t="n">
        <v>38.9</v>
      </c>
      <c r="L784" s="26">
        <f>J784*K784</f>
        <v>739.1</v>
      </c>
      <c r="M784" s="26" t="n">
        <v>27.93</v>
      </c>
      <c r="N784" s="26">
        <f>J784*M784</f>
        <v>530.67</v>
      </c>
      <c r="O784" s="26">
        <f>L784-N784</f>
        <v>208.43</v>
      </c>
      <c r="P784">
        <f>IF(AND(OR(Dashboard!$C$5="All",F784=Dashboard!$C$5),OR(Dashboard!$G$5="All",I784=Dashboard!$G$5),OR(Dashboard!$K$5="All",G784=Dashboard!$K$5)),1,0)</f>
        <v>1</v>
      </c>
      <c r="Q784">
        <f>IF(P784=1,IF(COUNTIFS($C$2:C784,C784,$P$2:P784,1)=1,1,0),0)</f>
        <v>1</v>
      </c>
    </row>
    <row r="785">
      <c r="A785" s="24" t="n">
        <v>46002</v>
      </c>
      <c r="B785" s="25" t="n">
        <v>45992</v>
      </c>
      <c r="C785" t="inlineStr">
        <is>
          <t>SO-26278</t>
        </is>
      </c>
      <c r="D785" t="inlineStr">
        <is>
          <t>Dunmarra Pantry</t>
        </is>
      </c>
      <c r="E785" t="inlineStr">
        <is>
          <t>Grocer</t>
        </is>
      </c>
      <c r="F785" t="inlineStr">
        <is>
          <t>North</t>
        </is>
      </c>
      <c r="G785" t="inlineStr">
        <is>
          <t>Priya N.</t>
        </is>
      </c>
      <c r="H785" t="inlineStr">
        <is>
          <t>Free-range eggs 15dz</t>
        </is>
      </c>
      <c r="I785" t="inlineStr">
        <is>
          <t>Dairy &amp; eggs</t>
        </is>
      </c>
      <c r="J785" t="n">
        <v>8</v>
      </c>
      <c r="K785" s="26" t="n">
        <v>84</v>
      </c>
      <c r="L785" s="26">
        <f>J785*K785</f>
        <v>672</v>
      </c>
      <c r="M785" s="26" t="n">
        <v>66.53</v>
      </c>
      <c r="N785" s="26">
        <f>J785*M785</f>
        <v>532.24</v>
      </c>
      <c r="O785" s="26">
        <f>L785-N785</f>
        <v>139.76</v>
      </c>
      <c r="P785">
        <f>IF(AND(OR(Dashboard!$C$5="All",F785=Dashboard!$C$5),OR(Dashboard!$G$5="All",I785=Dashboard!$G$5),OR(Dashboard!$K$5="All",G785=Dashboard!$K$5)),1,0)</f>
        <v>1</v>
      </c>
      <c r="Q785">
        <f>IF(P785=1,IF(COUNTIFS($C$2:C785,C785,$P$2:P785,1)=1,1,0),0)</f>
        <v>0</v>
      </c>
    </row>
    <row r="786">
      <c r="A786" s="24" t="n">
        <v>46002</v>
      </c>
      <c r="B786" s="25" t="n">
        <v>45992</v>
      </c>
      <c r="C786" t="inlineStr">
        <is>
          <t>SO-26278</t>
        </is>
      </c>
      <c r="D786" t="inlineStr">
        <is>
          <t>Dunmarra Pantry</t>
        </is>
      </c>
      <c r="E786" t="inlineStr">
        <is>
          <t>Grocer</t>
        </is>
      </c>
      <c r="F786" t="inlineStr">
        <is>
          <t>North</t>
        </is>
      </c>
      <c r="G786" t="inlineStr">
        <is>
          <t>Priya N.</t>
        </is>
      </c>
      <c r="H786" t="inlineStr">
        <is>
          <t>Puff pastry sheets 5kg</t>
        </is>
      </c>
      <c r="I786" t="inlineStr">
        <is>
          <t>Frozen</t>
        </is>
      </c>
      <c r="J786" t="n">
        <v>24</v>
      </c>
      <c r="K786" s="26" t="n">
        <v>34</v>
      </c>
      <c r="L786" s="26">
        <f>J786*K786</f>
        <v>816</v>
      </c>
      <c r="M786" s="26" t="n">
        <v>26.25</v>
      </c>
      <c r="N786" s="26">
        <f>J786*M786</f>
        <v>630</v>
      </c>
      <c r="O786" s="26">
        <f>L786-N786</f>
        <v>186</v>
      </c>
      <c r="P786">
        <f>IF(AND(OR(Dashboard!$C$5="All",F786=Dashboard!$C$5),OR(Dashboard!$G$5="All",I786=Dashboard!$G$5),OR(Dashboard!$K$5="All",G786=Dashboard!$K$5)),1,0)</f>
        <v>1</v>
      </c>
      <c r="Q786">
        <f>IF(P786=1,IF(COUNTIFS($C$2:C786,C786,$P$2:P786,1)=1,1,0),0)</f>
        <v>0</v>
      </c>
    </row>
    <row r="787">
      <c r="A787" s="24" t="n">
        <v>46002</v>
      </c>
      <c r="B787" s="25" t="n">
        <v>45992</v>
      </c>
      <c r="C787" t="inlineStr">
        <is>
          <t>SO-26281</t>
        </is>
      </c>
      <c r="D787" t="inlineStr">
        <is>
          <t>Fennick Espresso Bar</t>
        </is>
      </c>
      <c r="E787" t="inlineStr">
        <is>
          <t>Café</t>
        </is>
      </c>
      <c r="F787" t="inlineStr">
        <is>
          <t>East</t>
        </is>
      </c>
      <c r="G787" t="inlineStr">
        <is>
          <t>Priya N.</t>
        </is>
      </c>
      <c r="H787" t="inlineStr">
        <is>
          <t>Gelato 5L</t>
        </is>
      </c>
      <c r="I787" t="inlineStr">
        <is>
          <t>Frozen</t>
        </is>
      </c>
      <c r="J787" t="n">
        <v>3</v>
      </c>
      <c r="K787" s="26" t="n">
        <v>46.5</v>
      </c>
      <c r="L787" s="26">
        <f>J787*K787</f>
        <v>139.5</v>
      </c>
      <c r="M787" s="26" t="n">
        <v>36.86</v>
      </c>
      <c r="N787" s="26">
        <f>J787*M787</f>
        <v>110.58</v>
      </c>
      <c r="O787" s="26">
        <f>L787-N787</f>
        <v>28.92</v>
      </c>
      <c r="P787">
        <f>IF(AND(OR(Dashboard!$C$5="All",F787=Dashboard!$C$5),OR(Dashboard!$G$5="All",I787=Dashboard!$G$5),OR(Dashboard!$K$5="All",G787=Dashboard!$K$5)),1,0)</f>
        <v>1</v>
      </c>
      <c r="Q787">
        <f>IF(P787=1,IF(COUNTIFS($C$2:C787,C787,$P$2:P787,1)=1,1,0),0)</f>
        <v>1</v>
      </c>
    </row>
    <row r="788">
      <c r="A788" s="24" t="n">
        <v>46002</v>
      </c>
      <c r="B788" s="25" t="n">
        <v>45992</v>
      </c>
      <c r="C788" t="inlineStr">
        <is>
          <t>SO-26281</t>
        </is>
      </c>
      <c r="D788" t="inlineStr">
        <is>
          <t>Fennick Espresso Bar</t>
        </is>
      </c>
      <c r="E788" t="inlineStr">
        <is>
          <t>Café</t>
        </is>
      </c>
      <c r="F788" t="inlineStr">
        <is>
          <t>East</t>
        </is>
      </c>
      <c r="G788" t="inlineStr">
        <is>
          <t>Priya N.</t>
        </is>
      </c>
      <c r="H788" t="inlineStr">
        <is>
          <t>Unsalted butter 5kg</t>
        </is>
      </c>
      <c r="I788" t="inlineStr">
        <is>
          <t>Dairy &amp; eggs</t>
        </is>
      </c>
      <c r="J788" t="n">
        <v>11</v>
      </c>
      <c r="K788" s="26" t="n">
        <v>58</v>
      </c>
      <c r="L788" s="26">
        <f>J788*K788</f>
        <v>638</v>
      </c>
      <c r="M788" s="26" t="n">
        <v>46.49</v>
      </c>
      <c r="N788" s="26">
        <f>J788*M788</f>
        <v>511.39</v>
      </c>
      <c r="O788" s="26">
        <f>L788-N788</f>
        <v>126.61</v>
      </c>
      <c r="P788">
        <f>IF(AND(OR(Dashboard!$C$5="All",F788=Dashboard!$C$5),OR(Dashboard!$G$5="All",I788=Dashboard!$G$5),OR(Dashboard!$K$5="All",G788=Dashboard!$K$5)),1,0)</f>
        <v>1</v>
      </c>
      <c r="Q788">
        <f>IF(P788=1,IF(COUNTIFS($C$2:C788,C788,$P$2:P788,1)=1,1,0),0)</f>
        <v>0</v>
      </c>
    </row>
    <row r="789">
      <c r="A789" s="24" t="n">
        <v>46003</v>
      </c>
      <c r="B789" s="25" t="n">
        <v>45992</v>
      </c>
      <c r="C789" t="inlineStr">
        <is>
          <t>SO-26245</t>
        </is>
      </c>
      <c r="D789" t="inlineStr">
        <is>
          <t>Nethercot Espresso Bar</t>
        </is>
      </c>
      <c r="E789" t="inlineStr">
        <is>
          <t>Café</t>
        </is>
      </c>
      <c r="F789" t="inlineStr">
        <is>
          <t>North</t>
        </is>
      </c>
      <c r="G789" t="inlineStr">
        <is>
          <t>Priya N.</t>
        </is>
      </c>
      <c r="H789" t="inlineStr">
        <is>
          <t>Brioche buns x24</t>
        </is>
      </c>
      <c r="I789" t="inlineStr">
        <is>
          <t>Bakery</t>
        </is>
      </c>
      <c r="J789" t="n">
        <v>8</v>
      </c>
      <c r="K789" s="26" t="n">
        <v>26.4</v>
      </c>
      <c r="L789" s="26">
        <f>J789*K789</f>
        <v>211.2</v>
      </c>
      <c r="M789" s="26" t="n">
        <v>15.04</v>
      </c>
      <c r="N789" s="26">
        <f>J789*M789</f>
        <v>120.32</v>
      </c>
      <c r="O789" s="26">
        <f>L789-N789</f>
        <v>90.88</v>
      </c>
      <c r="P789">
        <f>IF(AND(OR(Dashboard!$C$5="All",F789=Dashboard!$C$5),OR(Dashboard!$G$5="All",I789=Dashboard!$G$5),OR(Dashboard!$K$5="All",G789=Dashboard!$K$5)),1,0)</f>
        <v>1</v>
      </c>
      <c r="Q789">
        <f>IF(P789=1,IF(COUNTIFS($C$2:C789,C789,$P$2:P789,1)=1,1,0),0)</f>
        <v>1</v>
      </c>
    </row>
    <row r="790">
      <c r="A790" s="24" t="n">
        <v>46003</v>
      </c>
      <c r="B790" s="25" t="n">
        <v>45992</v>
      </c>
      <c r="C790" t="inlineStr">
        <is>
          <t>SO-26245</t>
        </is>
      </c>
      <c r="D790" t="inlineStr">
        <is>
          <t>Nethercot Espresso Bar</t>
        </is>
      </c>
      <c r="E790" t="inlineStr">
        <is>
          <t>Café</t>
        </is>
      </c>
      <c r="F790" t="inlineStr">
        <is>
          <t>North</t>
        </is>
      </c>
      <c r="G790" t="inlineStr">
        <is>
          <t>Priya N.</t>
        </is>
      </c>
      <c r="H790" t="inlineStr">
        <is>
          <t>Puff pastry sheets 5kg</t>
        </is>
      </c>
      <c r="I790" t="inlineStr">
        <is>
          <t>Frozen</t>
        </is>
      </c>
      <c r="J790" t="n">
        <v>5</v>
      </c>
      <c r="K790" s="26" t="n">
        <v>34</v>
      </c>
      <c r="L790" s="26">
        <f>J790*K790</f>
        <v>170</v>
      </c>
      <c r="M790" s="26" t="n">
        <v>26.03</v>
      </c>
      <c r="N790" s="26">
        <f>J790*M790</f>
        <v>130.15</v>
      </c>
      <c r="O790" s="26">
        <f>L790-N790</f>
        <v>39.85</v>
      </c>
      <c r="P790">
        <f>IF(AND(OR(Dashboard!$C$5="All",F790=Dashboard!$C$5),OR(Dashboard!$G$5="All",I790=Dashboard!$G$5),OR(Dashboard!$K$5="All",G790=Dashboard!$K$5)),1,0)</f>
        <v>1</v>
      </c>
      <c r="Q790">
        <f>IF(P790=1,IF(COUNTIFS($C$2:C790,C790,$P$2:P790,1)=1,1,0),0)</f>
        <v>0</v>
      </c>
    </row>
    <row r="791">
      <c r="A791" s="24" t="n">
        <v>46003</v>
      </c>
      <c r="B791" s="25" t="n">
        <v>45992</v>
      </c>
      <c r="C791" t="inlineStr">
        <is>
          <t>SO-26290</t>
        </is>
      </c>
      <c r="D791" t="inlineStr">
        <is>
          <t>Pembly Kitchen</t>
        </is>
      </c>
      <c r="E791" t="inlineStr">
        <is>
          <t>Restaurant</t>
        </is>
      </c>
      <c r="F791" t="inlineStr">
        <is>
          <t>North</t>
        </is>
      </c>
      <c r="G791" t="inlineStr">
        <is>
          <t>Priya N.</t>
        </is>
      </c>
      <c r="H791" t="inlineStr">
        <is>
          <t>Chips 2.5kg x4</t>
        </is>
      </c>
      <c r="I791" t="inlineStr">
        <is>
          <t>Frozen</t>
        </is>
      </c>
      <c r="J791" t="n">
        <v>6</v>
      </c>
      <c r="K791" s="26" t="n">
        <v>29.6</v>
      </c>
      <c r="L791" s="26">
        <f>J791*K791</f>
        <v>177.6</v>
      </c>
      <c r="M791" s="26" t="n">
        <v>22.13</v>
      </c>
      <c r="N791" s="26">
        <f>J791*M791</f>
        <v>132.78</v>
      </c>
      <c r="O791" s="26">
        <f>L791-N791</f>
        <v>44.82</v>
      </c>
      <c r="P791">
        <f>IF(AND(OR(Dashboard!$C$5="All",F791=Dashboard!$C$5),OR(Dashboard!$G$5="All",I791=Dashboard!$G$5),OR(Dashboard!$K$5="All",G791=Dashboard!$K$5)),1,0)</f>
        <v>1</v>
      </c>
      <c r="Q791">
        <f>IF(P791=1,IF(COUNTIFS($C$2:C791,C791,$P$2:P791,1)=1,1,0),0)</f>
        <v>1</v>
      </c>
    </row>
    <row r="792">
      <c r="A792" s="24" t="n">
        <v>46003</v>
      </c>
      <c r="B792" s="25" t="n">
        <v>45992</v>
      </c>
      <c r="C792" t="inlineStr">
        <is>
          <t>SO-26290</t>
        </is>
      </c>
      <c r="D792" t="inlineStr">
        <is>
          <t>Pembly Kitchen</t>
        </is>
      </c>
      <c r="E792" t="inlineStr">
        <is>
          <t>Restaurant</t>
        </is>
      </c>
      <c r="F792" t="inlineStr">
        <is>
          <t>North</t>
        </is>
      </c>
      <c r="G792" t="inlineStr">
        <is>
          <t>Priya N.</t>
        </is>
      </c>
      <c r="H792" t="inlineStr">
        <is>
          <t>Rolled oats 5kg</t>
        </is>
      </c>
      <c r="I792" t="inlineStr">
        <is>
          <t>Dry goods</t>
        </is>
      </c>
      <c r="J792" t="n">
        <v>11</v>
      </c>
      <c r="K792" s="26" t="n">
        <v>14.75</v>
      </c>
      <c r="L792" s="26">
        <f>J792*K792</f>
        <v>162.25</v>
      </c>
      <c r="M792" s="26" t="n">
        <v>10.3</v>
      </c>
      <c r="N792" s="26">
        <f>J792*M792</f>
        <v>113.3</v>
      </c>
      <c r="O792" s="26">
        <f>L792-N792</f>
        <v>48.95</v>
      </c>
      <c r="P792">
        <f>IF(AND(OR(Dashboard!$C$5="All",F792=Dashboard!$C$5),OR(Dashboard!$G$5="All",I792=Dashboard!$G$5),OR(Dashboard!$K$5="All",G792=Dashboard!$K$5)),1,0)</f>
        <v>1</v>
      </c>
      <c r="Q792">
        <f>IF(P792=1,IF(COUNTIFS($C$2:C792,C792,$P$2:P792,1)=1,1,0),0)</f>
        <v>0</v>
      </c>
    </row>
    <row r="793">
      <c r="A793" s="24" t="n">
        <v>46003</v>
      </c>
      <c r="B793" s="25" t="n">
        <v>45992</v>
      </c>
      <c r="C793" t="inlineStr">
        <is>
          <t>SO-26290</t>
        </is>
      </c>
      <c r="D793" t="inlineStr">
        <is>
          <t>Pembly Kitchen</t>
        </is>
      </c>
      <c r="E793" t="inlineStr">
        <is>
          <t>Restaurant</t>
        </is>
      </c>
      <c r="F793" t="inlineStr">
        <is>
          <t>North</t>
        </is>
      </c>
      <c r="G793" t="inlineStr">
        <is>
          <t>Priya N.</t>
        </is>
      </c>
      <c r="H793" t="inlineStr">
        <is>
          <t>Sparkling water 24pk</t>
        </is>
      </c>
      <c r="I793" t="inlineStr">
        <is>
          <t>Beverages</t>
        </is>
      </c>
      <c r="J793" t="n">
        <v>11</v>
      </c>
      <c r="K793" s="26" t="n">
        <v>21.6</v>
      </c>
      <c r="L793" s="26">
        <f>J793*K793</f>
        <v>237.6</v>
      </c>
      <c r="M793" s="26" t="n">
        <v>13.77</v>
      </c>
      <c r="N793" s="26">
        <f>J793*M793</f>
        <v>151.47</v>
      </c>
      <c r="O793" s="26">
        <f>L793-N793</f>
        <v>86.13</v>
      </c>
      <c r="P793">
        <f>IF(AND(OR(Dashboard!$C$5="All",F793=Dashboard!$C$5),OR(Dashboard!$G$5="All",I793=Dashboard!$G$5),OR(Dashboard!$K$5="All",G793=Dashboard!$K$5)),1,0)</f>
        <v>1</v>
      </c>
      <c r="Q793">
        <f>IF(P793=1,IF(COUNTIFS($C$2:C793,C793,$P$2:P793,1)=1,1,0),0)</f>
        <v>0</v>
      </c>
    </row>
    <row r="794">
      <c r="A794" s="24" t="n">
        <v>46003</v>
      </c>
      <c r="B794" s="25" t="n">
        <v>45992</v>
      </c>
      <c r="C794" t="inlineStr">
        <is>
          <t>SO-26290</t>
        </is>
      </c>
      <c r="D794" t="inlineStr">
        <is>
          <t>Pembly Kitchen</t>
        </is>
      </c>
      <c r="E794" t="inlineStr">
        <is>
          <t>Restaurant</t>
        </is>
      </c>
      <c r="F794" t="inlineStr">
        <is>
          <t>North</t>
        </is>
      </c>
      <c r="G794" t="inlineStr">
        <is>
          <t>Priya N.</t>
        </is>
      </c>
      <c r="H794" t="inlineStr">
        <is>
          <t>Barista milk 1L x12</t>
        </is>
      </c>
      <c r="I794" t="inlineStr">
        <is>
          <t>Dairy &amp; eggs</t>
        </is>
      </c>
      <c r="J794" t="n">
        <v>11</v>
      </c>
      <c r="K794" s="26" t="n">
        <v>26.4</v>
      </c>
      <c r="L794" s="26">
        <f>J794*K794</f>
        <v>290.4</v>
      </c>
      <c r="M794" s="26" t="n">
        <v>21.19</v>
      </c>
      <c r="N794" s="26">
        <f>J794*M794</f>
        <v>233.09</v>
      </c>
      <c r="O794" s="26">
        <f>L794-N794</f>
        <v>57.31</v>
      </c>
      <c r="P794">
        <f>IF(AND(OR(Dashboard!$C$5="All",F794=Dashboard!$C$5),OR(Dashboard!$G$5="All",I794=Dashboard!$G$5),OR(Dashboard!$K$5="All",G794=Dashboard!$K$5)),1,0)</f>
        <v>1</v>
      </c>
      <c r="Q794">
        <f>IF(P794=1,IF(COUNTIFS($C$2:C794,C794,$P$2:P794,1)=1,1,0),0)</f>
        <v>0</v>
      </c>
    </row>
    <row r="795">
      <c r="A795" s="24" t="n">
        <v>46003</v>
      </c>
      <c r="B795" s="25" t="n">
        <v>45992</v>
      </c>
      <c r="C795" t="inlineStr">
        <is>
          <t>SO-26293</t>
        </is>
      </c>
      <c r="D795" t="inlineStr">
        <is>
          <t>Bellcourt Kitchen</t>
        </is>
      </c>
      <c r="E795" t="inlineStr">
        <is>
          <t>Restaurant</t>
        </is>
      </c>
      <c r="F795" t="inlineStr">
        <is>
          <t>East</t>
        </is>
      </c>
      <c r="G795" t="inlineStr">
        <is>
          <t>Priya N.</t>
        </is>
      </c>
      <c r="H795" t="inlineStr">
        <is>
          <t>Free-range eggs 15dz</t>
        </is>
      </c>
      <c r="I795" t="inlineStr">
        <is>
          <t>Dairy &amp; eggs</t>
        </is>
      </c>
      <c r="J795" t="n">
        <v>8</v>
      </c>
      <c r="K795" s="26" t="n">
        <v>84</v>
      </c>
      <c r="L795" s="26">
        <f>J795*K795</f>
        <v>672</v>
      </c>
      <c r="M795" s="26" t="n">
        <v>67.87</v>
      </c>
      <c r="N795" s="26">
        <f>J795*M795</f>
        <v>542.96</v>
      </c>
      <c r="O795" s="26">
        <f>L795-N795</f>
        <v>129.04</v>
      </c>
      <c r="P795">
        <f>IF(AND(OR(Dashboard!$C$5="All",F795=Dashboard!$C$5),OR(Dashboard!$G$5="All",I795=Dashboard!$G$5),OR(Dashboard!$K$5="All",G795=Dashboard!$K$5)),1,0)</f>
        <v>1</v>
      </c>
      <c r="Q795">
        <f>IF(P795=1,IF(COUNTIFS($C$2:C795,C795,$P$2:P795,1)=1,1,0),0)</f>
        <v>1</v>
      </c>
    </row>
    <row r="796">
      <c r="A796" s="24" t="n">
        <v>46003</v>
      </c>
      <c r="B796" s="25" t="n">
        <v>45992</v>
      </c>
      <c r="C796" t="inlineStr">
        <is>
          <t>SO-26293</t>
        </is>
      </c>
      <c r="D796" t="inlineStr">
        <is>
          <t>Bellcourt Kitchen</t>
        </is>
      </c>
      <c r="E796" t="inlineStr">
        <is>
          <t>Restaurant</t>
        </is>
      </c>
      <c r="F796" t="inlineStr">
        <is>
          <t>East</t>
        </is>
      </c>
      <c r="G796" t="inlineStr">
        <is>
          <t>Priya N.</t>
        </is>
      </c>
      <c r="H796" t="inlineStr">
        <is>
          <t>Sourdough loaf x10</t>
        </is>
      </c>
      <c r="I796" t="inlineStr">
        <is>
          <t>Bakery</t>
        </is>
      </c>
      <c r="J796" t="n">
        <v>2</v>
      </c>
      <c r="K796" s="26" t="n">
        <v>52</v>
      </c>
      <c r="L796" s="26">
        <f>J796*K796</f>
        <v>104</v>
      </c>
      <c r="M796" s="26" t="n">
        <v>30.54</v>
      </c>
      <c r="N796" s="26">
        <f>J796*M796</f>
        <v>61.08</v>
      </c>
      <c r="O796" s="26">
        <f>L796-N796</f>
        <v>42.92</v>
      </c>
      <c r="P796">
        <f>IF(AND(OR(Dashboard!$C$5="All",F796=Dashboard!$C$5),OR(Dashboard!$G$5="All",I796=Dashboard!$G$5),OR(Dashboard!$K$5="All",G796=Dashboard!$K$5)),1,0)</f>
        <v>1</v>
      </c>
      <c r="Q796">
        <f>IF(P796=1,IF(COUNTIFS($C$2:C796,C796,$P$2:P796,1)=1,1,0),0)</f>
        <v>0</v>
      </c>
    </row>
    <row r="797">
      <c r="A797" s="24" t="n">
        <v>46004</v>
      </c>
      <c r="B797" s="25" t="n">
        <v>45992</v>
      </c>
      <c r="C797" t="inlineStr">
        <is>
          <t>SO-26276</t>
        </is>
      </c>
      <c r="D797" t="inlineStr">
        <is>
          <t>Rivelle Dining Room</t>
        </is>
      </c>
      <c r="E797" t="inlineStr">
        <is>
          <t>Restaurant</t>
        </is>
      </c>
      <c r="F797" t="inlineStr">
        <is>
          <t>Regional</t>
        </is>
      </c>
      <c r="G797" t="inlineStr">
        <is>
          <t>Sam O.</t>
        </is>
      </c>
      <c r="H797" t="inlineStr">
        <is>
          <t>Orange juice 2L x6</t>
        </is>
      </c>
      <c r="I797" t="inlineStr">
        <is>
          <t>Beverages</t>
        </is>
      </c>
      <c r="J797" t="n">
        <v>11</v>
      </c>
      <c r="K797" s="26" t="n">
        <v>27</v>
      </c>
      <c r="L797" s="26">
        <f>J797*K797</f>
        <v>297</v>
      </c>
      <c r="M797" s="26" t="n">
        <v>17.08</v>
      </c>
      <c r="N797" s="26">
        <f>J797*M797</f>
        <v>187.88</v>
      </c>
      <c r="O797" s="26">
        <f>L797-N797</f>
        <v>109.12</v>
      </c>
      <c r="P797">
        <f>IF(AND(OR(Dashboard!$C$5="All",F797=Dashboard!$C$5),OR(Dashboard!$G$5="All",I797=Dashboard!$G$5),OR(Dashboard!$K$5="All",G797=Dashboard!$K$5)),1,0)</f>
        <v>1</v>
      </c>
      <c r="Q797">
        <f>IF(P797=1,IF(COUNTIFS($C$2:C797,C797,$P$2:P797,1)=1,1,0),0)</f>
        <v>1</v>
      </c>
    </row>
    <row r="798">
      <c r="A798" s="24" t="n">
        <v>46004</v>
      </c>
      <c r="B798" s="25" t="n">
        <v>45992</v>
      </c>
      <c r="C798" t="inlineStr">
        <is>
          <t>SO-26276</t>
        </is>
      </c>
      <c r="D798" t="inlineStr">
        <is>
          <t>Rivelle Dining Room</t>
        </is>
      </c>
      <c r="E798" t="inlineStr">
        <is>
          <t>Restaurant</t>
        </is>
      </c>
      <c r="F798" t="inlineStr">
        <is>
          <t>Regional</t>
        </is>
      </c>
      <c r="G798" t="inlineStr">
        <is>
          <t>Sam O.</t>
        </is>
      </c>
      <c r="H798" t="inlineStr">
        <is>
          <t>Rolled oats 5kg</t>
        </is>
      </c>
      <c r="I798" t="inlineStr">
        <is>
          <t>Dry goods</t>
        </is>
      </c>
      <c r="J798" t="n">
        <v>14</v>
      </c>
      <c r="K798" s="26" t="n">
        <v>14.75</v>
      </c>
      <c r="L798" s="26">
        <f>J798*K798</f>
        <v>206.5</v>
      </c>
      <c r="M798" s="26" t="n">
        <v>9.76</v>
      </c>
      <c r="N798" s="26">
        <f>J798*M798</f>
        <v>136.64</v>
      </c>
      <c r="O798" s="26">
        <f>L798-N798</f>
        <v>69.86</v>
      </c>
      <c r="P798">
        <f>IF(AND(OR(Dashboard!$C$5="All",F798=Dashboard!$C$5),OR(Dashboard!$G$5="All",I798=Dashboard!$G$5),OR(Dashboard!$K$5="All",G798=Dashboard!$K$5)),1,0)</f>
        <v>1</v>
      </c>
      <c r="Q798">
        <f>IF(P798=1,IF(COUNTIFS($C$2:C798,C798,$P$2:P798,1)=1,1,0),0)</f>
        <v>0</v>
      </c>
    </row>
    <row r="799">
      <c r="A799" s="24" t="n">
        <v>46005</v>
      </c>
      <c r="B799" s="25" t="n">
        <v>45992</v>
      </c>
      <c r="C799" t="inlineStr">
        <is>
          <t>SO-26248</t>
        </is>
      </c>
      <c r="D799" t="inlineStr">
        <is>
          <t>Bellcourt Kitchen</t>
        </is>
      </c>
      <c r="E799" t="inlineStr">
        <is>
          <t>Restaurant</t>
        </is>
      </c>
      <c r="F799" t="inlineStr">
        <is>
          <t>East</t>
        </is>
      </c>
      <c r="G799" t="inlineStr">
        <is>
          <t>Priya N.</t>
        </is>
      </c>
      <c r="H799" t="inlineStr">
        <is>
          <t>Full cream milk 2L x6</t>
        </is>
      </c>
      <c r="I799" t="inlineStr">
        <is>
          <t>Dairy &amp; eggs</t>
        </is>
      </c>
      <c r="J799" t="n">
        <v>3</v>
      </c>
      <c r="K799" s="26" t="n">
        <v>15.6</v>
      </c>
      <c r="L799" s="26">
        <f>J799*K799</f>
        <v>46.8</v>
      </c>
      <c r="M799" s="26" t="n">
        <v>12.98</v>
      </c>
      <c r="N799" s="26">
        <f>J799*M799</f>
        <v>38.94</v>
      </c>
      <c r="O799" s="26">
        <f>L799-N799</f>
        <v>7.86</v>
      </c>
      <c r="P799">
        <f>IF(AND(OR(Dashboard!$C$5="All",F799=Dashboard!$C$5),OR(Dashboard!$G$5="All",I799=Dashboard!$G$5),OR(Dashboard!$K$5="All",G799=Dashboard!$K$5)),1,0)</f>
        <v>1</v>
      </c>
      <c r="Q799">
        <f>IF(P799=1,IF(COUNTIFS($C$2:C799,C799,$P$2:P799,1)=1,1,0),0)</f>
        <v>1</v>
      </c>
    </row>
    <row r="800">
      <c r="A800" s="24" t="n">
        <v>46005</v>
      </c>
      <c r="B800" s="25" t="n">
        <v>45992</v>
      </c>
      <c r="C800" t="inlineStr">
        <is>
          <t>SO-26248</t>
        </is>
      </c>
      <c r="D800" t="inlineStr">
        <is>
          <t>Bellcourt Kitchen</t>
        </is>
      </c>
      <c r="E800" t="inlineStr">
        <is>
          <t>Restaurant</t>
        </is>
      </c>
      <c r="F800" t="inlineStr">
        <is>
          <t>East</t>
        </is>
      </c>
      <c r="G800" t="inlineStr">
        <is>
          <t>Priya N.</t>
        </is>
      </c>
      <c r="H800" t="inlineStr">
        <is>
          <t>Chickpeas 2kg</t>
        </is>
      </c>
      <c r="I800" t="inlineStr">
        <is>
          <t>Dry goods</t>
        </is>
      </c>
      <c r="J800" t="n">
        <v>14</v>
      </c>
      <c r="K800" s="26" t="n">
        <v>9.199999999999999</v>
      </c>
      <c r="L800" s="26">
        <f>J800*K800</f>
        <v>128.8</v>
      </c>
      <c r="M800" s="26" t="n">
        <v>6.29</v>
      </c>
      <c r="N800" s="26">
        <f>J800*M800</f>
        <v>88.06</v>
      </c>
      <c r="O800" s="26">
        <f>L800-N800</f>
        <v>40.74</v>
      </c>
      <c r="P800">
        <f>IF(AND(OR(Dashboard!$C$5="All",F800=Dashboard!$C$5),OR(Dashboard!$G$5="All",I800=Dashboard!$G$5),OR(Dashboard!$K$5="All",G800=Dashboard!$K$5)),1,0)</f>
        <v>1</v>
      </c>
      <c r="Q800">
        <f>IF(P800=1,IF(COUNTIFS($C$2:C800,C800,$P$2:P800,1)=1,1,0),0)</f>
        <v>0</v>
      </c>
    </row>
    <row r="801">
      <c r="A801" s="24" t="n">
        <v>46005</v>
      </c>
      <c r="B801" s="25" t="n">
        <v>45992</v>
      </c>
      <c r="C801" t="inlineStr">
        <is>
          <t>SO-26248</t>
        </is>
      </c>
      <c r="D801" t="inlineStr">
        <is>
          <t>Bellcourt Kitchen</t>
        </is>
      </c>
      <c r="E801" t="inlineStr">
        <is>
          <t>Restaurant</t>
        </is>
      </c>
      <c r="F801" t="inlineStr">
        <is>
          <t>East</t>
        </is>
      </c>
      <c r="G801" t="inlineStr">
        <is>
          <t>Priya N.</t>
        </is>
      </c>
      <c r="H801" t="inlineStr">
        <is>
          <t>Bagels x36</t>
        </is>
      </c>
      <c r="I801" t="inlineStr">
        <is>
          <t>Bakery</t>
        </is>
      </c>
      <c r="J801" t="n">
        <v>13</v>
      </c>
      <c r="K801" s="26" t="n">
        <v>38.5</v>
      </c>
      <c r="L801" s="26">
        <f>J801*K801</f>
        <v>500.5</v>
      </c>
      <c r="M801" s="26" t="n">
        <v>23.48</v>
      </c>
      <c r="N801" s="26">
        <f>J801*M801</f>
        <v>305.24</v>
      </c>
      <c r="O801" s="26">
        <f>L801-N801</f>
        <v>195.26</v>
      </c>
      <c r="P801">
        <f>IF(AND(OR(Dashboard!$C$5="All",F801=Dashboard!$C$5),OR(Dashboard!$G$5="All",I801=Dashboard!$G$5),OR(Dashboard!$K$5="All",G801=Dashboard!$K$5)),1,0)</f>
        <v>1</v>
      </c>
      <c r="Q801">
        <f>IF(P801=1,IF(COUNTIFS($C$2:C801,C801,$P$2:P801,1)=1,1,0),0)</f>
        <v>0</v>
      </c>
    </row>
    <row r="802">
      <c r="A802" s="24" t="n">
        <v>46005</v>
      </c>
      <c r="B802" s="25" t="n">
        <v>45992</v>
      </c>
      <c r="C802" t="inlineStr">
        <is>
          <t>SO-26289</t>
        </is>
      </c>
      <c r="D802" t="inlineStr">
        <is>
          <t>Wollomby Bistro</t>
        </is>
      </c>
      <c r="E802" t="inlineStr">
        <is>
          <t>Restaurant</t>
        </is>
      </c>
      <c r="F802" t="inlineStr">
        <is>
          <t>Regional</t>
        </is>
      </c>
      <c r="G802" t="inlineStr">
        <is>
          <t>Sam O.</t>
        </is>
      </c>
      <c r="H802" t="inlineStr">
        <is>
          <t>Barista milk 1L x12</t>
        </is>
      </c>
      <c r="I802" t="inlineStr">
        <is>
          <t>Dairy &amp; eggs</t>
        </is>
      </c>
      <c r="J802" t="n">
        <v>3</v>
      </c>
      <c r="K802" s="26" t="n">
        <v>26.4</v>
      </c>
      <c r="L802" s="26">
        <f>J802*K802</f>
        <v>79.2</v>
      </c>
      <c r="M802" s="26" t="n">
        <v>21.93</v>
      </c>
      <c r="N802" s="26">
        <f>J802*M802</f>
        <v>65.79</v>
      </c>
      <c r="O802" s="26">
        <f>L802-N802</f>
        <v>13.41</v>
      </c>
      <c r="P802">
        <f>IF(AND(OR(Dashboard!$C$5="All",F802=Dashboard!$C$5),OR(Dashboard!$G$5="All",I802=Dashboard!$G$5),OR(Dashboard!$K$5="All",G802=Dashboard!$K$5)),1,0)</f>
        <v>1</v>
      </c>
      <c r="Q802">
        <f>IF(P802=1,IF(COUNTIFS($C$2:C802,C802,$P$2:P802,1)=1,1,0),0)</f>
        <v>1</v>
      </c>
    </row>
    <row r="803">
      <c r="A803" s="24" t="n">
        <v>46005</v>
      </c>
      <c r="B803" s="25" t="n">
        <v>45992</v>
      </c>
      <c r="C803" t="inlineStr">
        <is>
          <t>SO-26289</t>
        </is>
      </c>
      <c r="D803" t="inlineStr">
        <is>
          <t>Wollomby Bistro</t>
        </is>
      </c>
      <c r="E803" t="inlineStr">
        <is>
          <t>Restaurant</t>
        </is>
      </c>
      <c r="F803" t="inlineStr">
        <is>
          <t>Regional</t>
        </is>
      </c>
      <c r="G803" t="inlineStr">
        <is>
          <t>Sam O.</t>
        </is>
      </c>
      <c r="H803" t="inlineStr">
        <is>
          <t>Gelato 5L</t>
        </is>
      </c>
      <c r="I803" t="inlineStr">
        <is>
          <t>Frozen</t>
        </is>
      </c>
      <c r="J803" t="n">
        <v>10</v>
      </c>
      <c r="K803" s="26" t="n">
        <v>46.5</v>
      </c>
      <c r="L803" s="26">
        <f>J803*K803</f>
        <v>465</v>
      </c>
      <c r="M803" s="26" t="n">
        <v>35.14</v>
      </c>
      <c r="N803" s="26">
        <f>J803*M803</f>
        <v>351.4</v>
      </c>
      <c r="O803" s="26">
        <f>L803-N803</f>
        <v>113.6</v>
      </c>
      <c r="P803">
        <f>IF(AND(OR(Dashboard!$C$5="All",F803=Dashboard!$C$5),OR(Dashboard!$G$5="All",I803=Dashboard!$G$5),OR(Dashboard!$K$5="All",G803=Dashboard!$K$5)),1,0)</f>
        <v>1</v>
      </c>
      <c r="Q803">
        <f>IF(P803=1,IF(COUNTIFS($C$2:C803,C803,$P$2:P803,1)=1,1,0),0)</f>
        <v>0</v>
      </c>
    </row>
    <row r="804">
      <c r="A804" s="24" t="n">
        <v>46005</v>
      </c>
      <c r="B804" s="25" t="n">
        <v>45992</v>
      </c>
      <c r="C804" t="inlineStr">
        <is>
          <t>SO-26289</t>
        </is>
      </c>
      <c r="D804" t="inlineStr">
        <is>
          <t>Wollomby Bistro</t>
        </is>
      </c>
      <c r="E804" t="inlineStr">
        <is>
          <t>Restaurant</t>
        </is>
      </c>
      <c r="F804" t="inlineStr">
        <is>
          <t>Regional</t>
        </is>
      </c>
      <c r="G804" t="inlineStr">
        <is>
          <t>Sam O.</t>
        </is>
      </c>
      <c r="H804" t="inlineStr">
        <is>
          <t>Brioche buns x24</t>
        </is>
      </c>
      <c r="I804" t="inlineStr">
        <is>
          <t>Bakery</t>
        </is>
      </c>
      <c r="J804" t="n">
        <v>14</v>
      </c>
      <c r="K804" s="26" t="n">
        <v>26.4</v>
      </c>
      <c r="L804" s="26">
        <f>J804*K804</f>
        <v>369.6</v>
      </c>
      <c r="M804" s="26" t="n">
        <v>15.68</v>
      </c>
      <c r="N804" s="26">
        <f>J804*M804</f>
        <v>219.52</v>
      </c>
      <c r="O804" s="26">
        <f>L804-N804</f>
        <v>150.08</v>
      </c>
      <c r="P804">
        <f>IF(AND(OR(Dashboard!$C$5="All",F804=Dashboard!$C$5),OR(Dashboard!$G$5="All",I804=Dashboard!$G$5),OR(Dashboard!$K$5="All",G804=Dashboard!$K$5)),1,0)</f>
        <v>1</v>
      </c>
      <c r="Q804">
        <f>IF(P804=1,IF(COUNTIFS($C$2:C804,C804,$P$2:P804,1)=1,1,0),0)</f>
        <v>0</v>
      </c>
    </row>
    <row r="805">
      <c r="A805" s="24" t="n">
        <v>46006</v>
      </c>
      <c r="B805" s="25" t="n">
        <v>45992</v>
      </c>
      <c r="C805" t="inlineStr">
        <is>
          <t>SO-26257</t>
        </is>
      </c>
      <c r="D805" t="inlineStr">
        <is>
          <t>Haskett Café</t>
        </is>
      </c>
      <c r="E805" t="inlineStr">
        <is>
          <t>Café</t>
        </is>
      </c>
      <c r="F805" t="inlineStr">
        <is>
          <t>South</t>
        </is>
      </c>
      <c r="G805" t="inlineStr">
        <is>
          <t>Tom W.</t>
        </is>
      </c>
      <c r="H805" t="inlineStr">
        <is>
          <t>Rolled oats 5kg</t>
        </is>
      </c>
      <c r="I805" t="inlineStr">
        <is>
          <t>Dry goods</t>
        </is>
      </c>
      <c r="J805" t="n">
        <v>2</v>
      </c>
      <c r="K805" s="26" t="n">
        <v>14.75</v>
      </c>
      <c r="L805" s="26">
        <f>J805*K805</f>
        <v>29.5</v>
      </c>
      <c r="M805" s="26" t="n">
        <v>10.19</v>
      </c>
      <c r="N805" s="26">
        <f>J805*M805</f>
        <v>20.38</v>
      </c>
      <c r="O805" s="26">
        <f>L805-N805</f>
        <v>9.12</v>
      </c>
      <c r="P805">
        <f>IF(AND(OR(Dashboard!$C$5="All",F805=Dashboard!$C$5),OR(Dashboard!$G$5="All",I805=Dashboard!$G$5),OR(Dashboard!$K$5="All",G805=Dashboard!$K$5)),1,0)</f>
        <v>1</v>
      </c>
      <c r="Q805">
        <f>IF(P805=1,IF(COUNTIFS($C$2:C805,C805,$P$2:P805,1)=1,1,0),0)</f>
        <v>1</v>
      </c>
    </row>
    <row r="806">
      <c r="A806" s="24" t="n">
        <v>46006</v>
      </c>
      <c r="B806" s="25" t="n">
        <v>45992</v>
      </c>
      <c r="C806" t="inlineStr">
        <is>
          <t>SO-26257</t>
        </is>
      </c>
      <c r="D806" t="inlineStr">
        <is>
          <t>Haskett Café</t>
        </is>
      </c>
      <c r="E806" t="inlineStr">
        <is>
          <t>Café</t>
        </is>
      </c>
      <c r="F806" t="inlineStr">
        <is>
          <t>South</t>
        </is>
      </c>
      <c r="G806" t="inlineStr">
        <is>
          <t>Tom W.</t>
        </is>
      </c>
      <c r="H806" t="inlineStr">
        <is>
          <t>Loose-leaf tea 500g</t>
        </is>
      </c>
      <c r="I806" t="inlineStr">
        <is>
          <t>Beverages</t>
        </is>
      </c>
      <c r="J806" t="n">
        <v>5</v>
      </c>
      <c r="K806" s="26" t="n">
        <v>18.9</v>
      </c>
      <c r="L806" s="26">
        <f>J806*K806</f>
        <v>94.5</v>
      </c>
      <c r="M806" s="26" t="n">
        <v>11.55</v>
      </c>
      <c r="N806" s="26">
        <f>J806*M806</f>
        <v>57.75</v>
      </c>
      <c r="O806" s="26">
        <f>L806-N806</f>
        <v>36.75</v>
      </c>
      <c r="P806">
        <f>IF(AND(OR(Dashboard!$C$5="All",F806=Dashboard!$C$5),OR(Dashboard!$G$5="All",I806=Dashboard!$G$5),OR(Dashboard!$K$5="All",G806=Dashboard!$K$5)),1,0)</f>
        <v>1</v>
      </c>
      <c r="Q806">
        <f>IF(P806=1,IF(COUNTIFS($C$2:C806,C806,$P$2:P806,1)=1,1,0),0)</f>
        <v>0</v>
      </c>
    </row>
    <row r="807">
      <c r="A807" s="24" t="n">
        <v>46006</v>
      </c>
      <c r="B807" s="25" t="n">
        <v>45992</v>
      </c>
      <c r="C807" t="inlineStr">
        <is>
          <t>SO-26257</t>
        </is>
      </c>
      <c r="D807" t="inlineStr">
        <is>
          <t>Haskett Café</t>
        </is>
      </c>
      <c r="E807" t="inlineStr">
        <is>
          <t>Café</t>
        </is>
      </c>
      <c r="F807" t="inlineStr">
        <is>
          <t>South</t>
        </is>
      </c>
      <c r="G807" t="inlineStr">
        <is>
          <t>Tom W.</t>
        </is>
      </c>
      <c r="H807" t="inlineStr">
        <is>
          <t>Brioche buns x24</t>
        </is>
      </c>
      <c r="I807" t="inlineStr">
        <is>
          <t>Bakery</t>
        </is>
      </c>
      <c r="J807" t="n">
        <v>12</v>
      </c>
      <c r="K807" s="26" t="n">
        <v>26.4</v>
      </c>
      <c r="L807" s="26">
        <f>J807*K807</f>
        <v>316.8</v>
      </c>
      <c r="M807" s="26" t="n">
        <v>15.77</v>
      </c>
      <c r="N807" s="26">
        <f>J807*M807</f>
        <v>189.24</v>
      </c>
      <c r="O807" s="26">
        <f>L807-N807</f>
        <v>127.56</v>
      </c>
      <c r="P807">
        <f>IF(AND(OR(Dashboard!$C$5="All",F807=Dashboard!$C$5),OR(Dashboard!$G$5="All",I807=Dashboard!$G$5),OR(Dashboard!$K$5="All",G807=Dashboard!$K$5)),1,0)</f>
        <v>1</v>
      </c>
      <c r="Q807">
        <f>IF(P807=1,IF(COUNTIFS($C$2:C807,C807,$P$2:P807,1)=1,1,0),0)</f>
        <v>0</v>
      </c>
    </row>
    <row r="808">
      <c r="A808" s="24" t="n">
        <v>46007</v>
      </c>
      <c r="B808" s="25" t="n">
        <v>45992</v>
      </c>
      <c r="C808" t="inlineStr">
        <is>
          <t>SO-26242</t>
        </is>
      </c>
      <c r="D808" t="inlineStr">
        <is>
          <t>Fidderly Grocer</t>
        </is>
      </c>
      <c r="E808" t="inlineStr">
        <is>
          <t>Grocer</t>
        </is>
      </c>
      <c r="F808" t="inlineStr">
        <is>
          <t>Regional</t>
        </is>
      </c>
      <c r="G808" t="inlineStr">
        <is>
          <t>Sam O.</t>
        </is>
      </c>
      <c r="H808" t="inlineStr">
        <is>
          <t>Sparkling water 24pk</t>
        </is>
      </c>
      <c r="I808" t="inlineStr">
        <is>
          <t>Beverages</t>
        </is>
      </c>
      <c r="J808" t="n">
        <v>26</v>
      </c>
      <c r="K808" s="26" t="n">
        <v>21.6</v>
      </c>
      <c r="L808" s="26">
        <f>J808*K808</f>
        <v>561.6</v>
      </c>
      <c r="M808" s="26" t="n">
        <v>13.12</v>
      </c>
      <c r="N808" s="26">
        <f>J808*M808</f>
        <v>341.12</v>
      </c>
      <c r="O808" s="26">
        <f>L808-N808</f>
        <v>220.48</v>
      </c>
      <c r="P808">
        <f>IF(AND(OR(Dashboard!$C$5="All",F808=Dashboard!$C$5),OR(Dashboard!$G$5="All",I808=Dashboard!$G$5),OR(Dashboard!$K$5="All",G808=Dashboard!$K$5)),1,0)</f>
        <v>1</v>
      </c>
      <c r="Q808">
        <f>IF(P808=1,IF(COUNTIFS($C$2:C808,C808,$P$2:P808,1)=1,1,0),0)</f>
        <v>1</v>
      </c>
    </row>
    <row r="809">
      <c r="A809" s="24" t="n">
        <v>46007</v>
      </c>
      <c r="B809" s="25" t="n">
        <v>45992</v>
      </c>
      <c r="C809" t="inlineStr">
        <is>
          <t>SO-26242</t>
        </is>
      </c>
      <c r="D809" t="inlineStr">
        <is>
          <t>Fidderly Grocer</t>
        </is>
      </c>
      <c r="E809" t="inlineStr">
        <is>
          <t>Grocer</t>
        </is>
      </c>
      <c r="F809" t="inlineStr">
        <is>
          <t>Regional</t>
        </is>
      </c>
      <c r="G809" t="inlineStr">
        <is>
          <t>Sam O.</t>
        </is>
      </c>
      <c r="H809" t="inlineStr">
        <is>
          <t>Cheddar block 2kg</t>
        </is>
      </c>
      <c r="I809" t="inlineStr">
        <is>
          <t>Dairy &amp; eggs</t>
        </is>
      </c>
      <c r="J809" t="n">
        <v>16</v>
      </c>
      <c r="K809" s="26" t="n">
        <v>31.5</v>
      </c>
      <c r="L809" s="26">
        <f>J809*K809</f>
        <v>504</v>
      </c>
      <c r="M809" s="26" t="n">
        <v>25.5</v>
      </c>
      <c r="N809" s="26">
        <f>J809*M809</f>
        <v>408</v>
      </c>
      <c r="O809" s="26">
        <f>L809-N809</f>
        <v>96</v>
      </c>
      <c r="P809">
        <f>IF(AND(OR(Dashboard!$C$5="All",F809=Dashboard!$C$5),OR(Dashboard!$G$5="All",I809=Dashboard!$G$5),OR(Dashboard!$K$5="All",G809=Dashboard!$K$5)),1,0)</f>
        <v>1</v>
      </c>
      <c r="Q809">
        <f>IF(P809=1,IF(COUNTIFS($C$2:C809,C809,$P$2:P809,1)=1,1,0),0)</f>
        <v>0</v>
      </c>
    </row>
    <row r="810">
      <c r="A810" s="24" t="n">
        <v>46007</v>
      </c>
      <c r="B810" s="25" t="n">
        <v>45992</v>
      </c>
      <c r="C810" t="inlineStr">
        <is>
          <t>SO-26242</t>
        </is>
      </c>
      <c r="D810" t="inlineStr">
        <is>
          <t>Fidderly Grocer</t>
        </is>
      </c>
      <c r="E810" t="inlineStr">
        <is>
          <t>Grocer</t>
        </is>
      </c>
      <c r="F810" t="inlineStr">
        <is>
          <t>Regional</t>
        </is>
      </c>
      <c r="G810" t="inlineStr">
        <is>
          <t>Sam O.</t>
        </is>
      </c>
      <c r="H810" t="inlineStr">
        <is>
          <t>Frozen berries 2kg</t>
        </is>
      </c>
      <c r="I810" t="inlineStr">
        <is>
          <t>Frozen</t>
        </is>
      </c>
      <c r="J810" t="n">
        <v>26</v>
      </c>
      <c r="K810" s="26" t="n">
        <v>19.8</v>
      </c>
      <c r="L810" s="26">
        <f>J810*K810</f>
        <v>514.8</v>
      </c>
      <c r="M810" s="26" t="n">
        <v>15.8</v>
      </c>
      <c r="N810" s="26">
        <f>J810*M810</f>
        <v>410.8</v>
      </c>
      <c r="O810" s="26">
        <f>L810-N810</f>
        <v>104</v>
      </c>
      <c r="P810">
        <f>IF(AND(OR(Dashboard!$C$5="All",F810=Dashboard!$C$5),OR(Dashboard!$G$5="All",I810=Dashboard!$G$5),OR(Dashboard!$K$5="All",G810=Dashboard!$K$5)),1,0)</f>
        <v>1</v>
      </c>
      <c r="Q810">
        <f>IF(P810=1,IF(COUNTIFS($C$2:C810,C810,$P$2:P810,1)=1,1,0),0)</f>
        <v>0</v>
      </c>
    </row>
    <row r="811">
      <c r="A811" s="24" t="n">
        <v>46008</v>
      </c>
      <c r="B811" s="25" t="n">
        <v>45992</v>
      </c>
      <c r="C811" t="inlineStr">
        <is>
          <t>SO-26288</t>
        </is>
      </c>
      <c r="D811" t="inlineStr">
        <is>
          <t>Fallowden Coffee House</t>
        </is>
      </c>
      <c r="E811" t="inlineStr">
        <is>
          <t>Café</t>
        </is>
      </c>
      <c r="F811" t="inlineStr">
        <is>
          <t>South</t>
        </is>
      </c>
      <c r="G811" t="inlineStr">
        <is>
          <t>Tom W.</t>
        </is>
      </c>
      <c r="H811" t="inlineStr">
        <is>
          <t>Full cream milk 2L x6</t>
        </is>
      </c>
      <c r="I811" t="inlineStr">
        <is>
          <t>Dairy &amp; eggs</t>
        </is>
      </c>
      <c r="J811" t="n">
        <v>13</v>
      </c>
      <c r="K811" s="26" t="n">
        <v>15.6</v>
      </c>
      <c r="L811" s="26">
        <f>J811*K811</f>
        <v>202.8</v>
      </c>
      <c r="M811" s="26" t="n">
        <v>12.3</v>
      </c>
      <c r="N811" s="26">
        <f>J811*M811</f>
        <v>159.9</v>
      </c>
      <c r="O811" s="26">
        <f>L811-N811</f>
        <v>42.9</v>
      </c>
      <c r="P811">
        <f>IF(AND(OR(Dashboard!$C$5="All",F811=Dashboard!$C$5),OR(Dashboard!$G$5="All",I811=Dashboard!$G$5),OR(Dashboard!$K$5="All",G811=Dashboard!$K$5)),1,0)</f>
        <v>1</v>
      </c>
      <c r="Q811">
        <f>IF(P811=1,IF(COUNTIFS($C$2:C811,C811,$P$2:P811,1)=1,1,0),0)</f>
        <v>1</v>
      </c>
    </row>
    <row r="812">
      <c r="A812" s="24" t="n">
        <v>46008</v>
      </c>
      <c r="B812" s="25" t="n">
        <v>45992</v>
      </c>
      <c r="C812" t="inlineStr">
        <is>
          <t>SO-26288</t>
        </is>
      </c>
      <c r="D812" t="inlineStr">
        <is>
          <t>Fallowden Coffee House</t>
        </is>
      </c>
      <c r="E812" t="inlineStr">
        <is>
          <t>Café</t>
        </is>
      </c>
      <c r="F812" t="inlineStr">
        <is>
          <t>South</t>
        </is>
      </c>
      <c r="G812" t="inlineStr">
        <is>
          <t>Tom W.</t>
        </is>
      </c>
      <c r="H812" t="inlineStr">
        <is>
          <t>Arborio rice 5kg</t>
        </is>
      </c>
      <c r="I812" t="inlineStr">
        <is>
          <t>Dry goods</t>
        </is>
      </c>
      <c r="J812" t="n">
        <v>7</v>
      </c>
      <c r="K812" s="26" t="n">
        <v>21.3</v>
      </c>
      <c r="L812" s="26">
        <f>J812*K812</f>
        <v>149.1</v>
      </c>
      <c r="M812" s="26" t="n">
        <v>14.8</v>
      </c>
      <c r="N812" s="26">
        <f>J812*M812</f>
        <v>103.6</v>
      </c>
      <c r="O812" s="26">
        <f>L812-N812</f>
        <v>45.5</v>
      </c>
      <c r="P812">
        <f>IF(AND(OR(Dashboard!$C$5="All",F812=Dashboard!$C$5),OR(Dashboard!$G$5="All",I812=Dashboard!$G$5),OR(Dashboard!$K$5="All",G812=Dashboard!$K$5)),1,0)</f>
        <v>1</v>
      </c>
      <c r="Q812">
        <f>IF(P812=1,IF(COUNTIFS($C$2:C812,C812,$P$2:P812,1)=1,1,0),0)</f>
        <v>0</v>
      </c>
    </row>
    <row r="813">
      <c r="A813" s="24" t="n">
        <v>46008</v>
      </c>
      <c r="B813" s="25" t="n">
        <v>45992</v>
      </c>
      <c r="C813" t="inlineStr">
        <is>
          <t>SO-26288</t>
        </is>
      </c>
      <c r="D813" t="inlineStr">
        <is>
          <t>Fallowden Coffee House</t>
        </is>
      </c>
      <c r="E813" t="inlineStr">
        <is>
          <t>Café</t>
        </is>
      </c>
      <c r="F813" t="inlineStr">
        <is>
          <t>South</t>
        </is>
      </c>
      <c r="G813" t="inlineStr">
        <is>
          <t>Tom W.</t>
        </is>
      </c>
      <c r="H813" t="inlineStr">
        <is>
          <t>Chai concentrate 1L x6</t>
        </is>
      </c>
      <c r="I813" t="inlineStr">
        <is>
          <t>Beverages</t>
        </is>
      </c>
      <c r="J813" t="n">
        <v>14</v>
      </c>
      <c r="K813" s="26" t="n">
        <v>42</v>
      </c>
      <c r="L813" s="26">
        <f>J813*K813</f>
        <v>588</v>
      </c>
      <c r="M813" s="26" t="n">
        <v>26.08</v>
      </c>
      <c r="N813" s="26">
        <f>J813*M813</f>
        <v>365.12</v>
      </c>
      <c r="O813" s="26">
        <f>L813-N813</f>
        <v>222.88</v>
      </c>
      <c r="P813">
        <f>IF(AND(OR(Dashboard!$C$5="All",F813=Dashboard!$C$5),OR(Dashboard!$G$5="All",I813=Dashboard!$G$5),OR(Dashboard!$K$5="All",G813=Dashboard!$K$5)),1,0)</f>
        <v>1</v>
      </c>
      <c r="Q813">
        <f>IF(P813=1,IF(COUNTIFS($C$2:C813,C813,$P$2:P813,1)=1,1,0),0)</f>
        <v>0</v>
      </c>
    </row>
    <row r="814">
      <c r="A814" s="24" t="n">
        <v>46008</v>
      </c>
      <c r="B814" s="25" t="n">
        <v>45992</v>
      </c>
      <c r="C814" t="inlineStr">
        <is>
          <t>SO-26288</t>
        </is>
      </c>
      <c r="D814" t="inlineStr">
        <is>
          <t>Fallowden Coffee House</t>
        </is>
      </c>
      <c r="E814" t="inlineStr">
        <is>
          <t>Café</t>
        </is>
      </c>
      <c r="F814" t="inlineStr">
        <is>
          <t>South</t>
        </is>
      </c>
      <c r="G814" t="inlineStr">
        <is>
          <t>Tom W.</t>
        </is>
      </c>
      <c r="H814" t="inlineStr">
        <is>
          <t>Sourdough loaf x10</t>
        </is>
      </c>
      <c r="I814" t="inlineStr">
        <is>
          <t>Bakery</t>
        </is>
      </c>
      <c r="J814" t="n">
        <v>5</v>
      </c>
      <c r="K814" s="26" t="n">
        <v>52</v>
      </c>
      <c r="L814" s="26">
        <f>J814*K814</f>
        <v>260</v>
      </c>
      <c r="M814" s="26" t="n">
        <v>31.02</v>
      </c>
      <c r="N814" s="26">
        <f>J814*M814</f>
        <v>155.1</v>
      </c>
      <c r="O814" s="26">
        <f>L814-N814</f>
        <v>104.9</v>
      </c>
      <c r="P814">
        <f>IF(AND(OR(Dashboard!$C$5="All",F814=Dashboard!$C$5),OR(Dashboard!$G$5="All",I814=Dashboard!$G$5),OR(Dashboard!$K$5="All",G814=Dashboard!$K$5)),1,0)</f>
        <v>1</v>
      </c>
      <c r="Q814">
        <f>IF(P814=1,IF(COUNTIFS($C$2:C814,C814,$P$2:P814,1)=1,1,0),0)</f>
        <v>0</v>
      </c>
    </row>
    <row r="815">
      <c r="A815" s="24" t="n">
        <v>46008</v>
      </c>
      <c r="B815" s="25" t="n">
        <v>45992</v>
      </c>
      <c r="C815" t="inlineStr">
        <is>
          <t>SO-26299</t>
        </is>
      </c>
      <c r="D815" t="inlineStr">
        <is>
          <t>Drewsome Kitchen</t>
        </is>
      </c>
      <c r="E815" t="inlineStr">
        <is>
          <t>Restaurant</t>
        </is>
      </c>
      <c r="F815" t="inlineStr">
        <is>
          <t>Regional</t>
        </is>
      </c>
      <c r="G815" t="inlineStr">
        <is>
          <t>Sam O.</t>
        </is>
      </c>
      <c r="H815" t="inlineStr">
        <is>
          <t>Olive oil 4L</t>
        </is>
      </c>
      <c r="I815" t="inlineStr">
        <is>
          <t>Dry goods</t>
        </is>
      </c>
      <c r="J815" t="n">
        <v>13</v>
      </c>
      <c r="K815" s="26" t="n">
        <v>38.9</v>
      </c>
      <c r="L815" s="26">
        <f>J815*K815</f>
        <v>505.7</v>
      </c>
      <c r="M815" s="26" t="n">
        <v>26.71</v>
      </c>
      <c r="N815" s="26">
        <f>J815*M815</f>
        <v>347.23</v>
      </c>
      <c r="O815" s="26">
        <f>L815-N815</f>
        <v>158.47</v>
      </c>
      <c r="P815">
        <f>IF(AND(OR(Dashboard!$C$5="All",F815=Dashboard!$C$5),OR(Dashboard!$G$5="All",I815=Dashboard!$G$5),OR(Dashboard!$K$5="All",G815=Dashboard!$K$5)),1,0)</f>
        <v>1</v>
      </c>
      <c r="Q815">
        <f>IF(P815=1,IF(COUNTIFS($C$2:C815,C815,$P$2:P815,1)=1,1,0),0)</f>
        <v>1</v>
      </c>
    </row>
    <row r="816">
      <c r="A816" s="24" t="n">
        <v>46008</v>
      </c>
      <c r="B816" s="25" t="n">
        <v>45992</v>
      </c>
      <c r="C816" t="inlineStr">
        <is>
          <t>SO-26299</t>
        </is>
      </c>
      <c r="D816" t="inlineStr">
        <is>
          <t>Drewsome Kitchen</t>
        </is>
      </c>
      <c r="E816" t="inlineStr">
        <is>
          <t>Restaurant</t>
        </is>
      </c>
      <c r="F816" t="inlineStr">
        <is>
          <t>Regional</t>
        </is>
      </c>
      <c r="G816" t="inlineStr">
        <is>
          <t>Sam O.</t>
        </is>
      </c>
      <c r="H816" t="inlineStr">
        <is>
          <t>Bagels x36</t>
        </is>
      </c>
      <c r="I816" t="inlineStr">
        <is>
          <t>Bakery</t>
        </is>
      </c>
      <c r="J816" t="n">
        <v>7</v>
      </c>
      <c r="K816" s="26" t="n">
        <v>38.5</v>
      </c>
      <c r="L816" s="26">
        <f>J816*K816</f>
        <v>269.5</v>
      </c>
      <c r="M816" s="26" t="n">
        <v>21.81</v>
      </c>
      <c r="N816" s="26">
        <f>J816*M816</f>
        <v>152.67</v>
      </c>
      <c r="O816" s="26">
        <f>L816-N816</f>
        <v>116.83</v>
      </c>
      <c r="P816">
        <f>IF(AND(OR(Dashboard!$C$5="All",F816=Dashboard!$C$5),OR(Dashboard!$G$5="All",I816=Dashboard!$G$5),OR(Dashboard!$K$5="All",G816=Dashboard!$K$5)),1,0)</f>
        <v>1</v>
      </c>
      <c r="Q816">
        <f>IF(P816=1,IF(COUNTIFS($C$2:C816,C816,$P$2:P816,1)=1,1,0),0)</f>
        <v>0</v>
      </c>
    </row>
    <row r="817">
      <c r="A817" s="24" t="n">
        <v>46009</v>
      </c>
      <c r="B817" s="25" t="n">
        <v>45992</v>
      </c>
      <c r="C817" t="inlineStr">
        <is>
          <t>SO-26286</t>
        </is>
      </c>
      <c r="D817" t="inlineStr">
        <is>
          <t>Oskaby Coffee House</t>
        </is>
      </c>
      <c r="E817" t="inlineStr">
        <is>
          <t>Café</t>
        </is>
      </c>
      <c r="F817" t="inlineStr">
        <is>
          <t>South</t>
        </is>
      </c>
      <c r="G817" t="inlineStr">
        <is>
          <t>Tom W.</t>
        </is>
      </c>
      <c r="H817" t="inlineStr">
        <is>
          <t>Frozen berries 2kg</t>
        </is>
      </c>
      <c r="I817" t="inlineStr">
        <is>
          <t>Frozen</t>
        </is>
      </c>
      <c r="J817" t="n">
        <v>10</v>
      </c>
      <c r="K817" s="26" t="n">
        <v>19.8</v>
      </c>
      <c r="L817" s="26">
        <f>J817*K817</f>
        <v>198</v>
      </c>
      <c r="M817" s="26" t="n">
        <v>15.83</v>
      </c>
      <c r="N817" s="26">
        <f>J817*M817</f>
        <v>158.3</v>
      </c>
      <c r="O817" s="26">
        <f>L817-N817</f>
        <v>39.7</v>
      </c>
      <c r="P817">
        <f>IF(AND(OR(Dashboard!$C$5="All",F817=Dashboard!$C$5),OR(Dashboard!$G$5="All",I817=Dashboard!$G$5),OR(Dashboard!$K$5="All",G817=Dashboard!$K$5)),1,0)</f>
        <v>1</v>
      </c>
      <c r="Q817">
        <f>IF(P817=1,IF(COUNTIFS($C$2:C817,C817,$P$2:P817,1)=1,1,0),0)</f>
        <v>1</v>
      </c>
    </row>
    <row r="818">
      <c r="A818" s="24" t="n">
        <v>46009</v>
      </c>
      <c r="B818" s="25" t="n">
        <v>45992</v>
      </c>
      <c r="C818" t="inlineStr">
        <is>
          <t>SO-26286</t>
        </is>
      </c>
      <c r="D818" t="inlineStr">
        <is>
          <t>Oskaby Coffee House</t>
        </is>
      </c>
      <c r="E818" t="inlineStr">
        <is>
          <t>Café</t>
        </is>
      </c>
      <c r="F818" t="inlineStr">
        <is>
          <t>South</t>
        </is>
      </c>
      <c r="G818" t="inlineStr">
        <is>
          <t>Tom W.</t>
        </is>
      </c>
      <c r="H818" t="inlineStr">
        <is>
          <t>Canned tomatoes 2.5kg</t>
        </is>
      </c>
      <c r="I818" t="inlineStr">
        <is>
          <t>Dry goods</t>
        </is>
      </c>
      <c r="J818" t="n">
        <v>5</v>
      </c>
      <c r="K818" s="26" t="n">
        <v>7.95</v>
      </c>
      <c r="L818" s="26">
        <f>J818*K818</f>
        <v>39.75</v>
      </c>
      <c r="M818" s="26" t="n">
        <v>5.31</v>
      </c>
      <c r="N818" s="26">
        <f>J818*M818</f>
        <v>26.55</v>
      </c>
      <c r="O818" s="26">
        <f>L818-N818</f>
        <v>13.2</v>
      </c>
      <c r="P818">
        <f>IF(AND(OR(Dashboard!$C$5="All",F818=Dashboard!$C$5),OR(Dashboard!$G$5="All",I818=Dashboard!$G$5),OR(Dashboard!$K$5="All",G818=Dashboard!$K$5)),1,0)</f>
        <v>1</v>
      </c>
      <c r="Q818">
        <f>IF(P818=1,IF(COUNTIFS($C$2:C818,C818,$P$2:P818,1)=1,1,0),0)</f>
        <v>0</v>
      </c>
    </row>
    <row r="819">
      <c r="A819" s="24" t="n">
        <v>46009</v>
      </c>
      <c r="B819" s="25" t="n">
        <v>45992</v>
      </c>
      <c r="C819" t="inlineStr">
        <is>
          <t>SO-26286</t>
        </is>
      </c>
      <c r="D819" t="inlineStr">
        <is>
          <t>Oskaby Coffee House</t>
        </is>
      </c>
      <c r="E819" t="inlineStr">
        <is>
          <t>Café</t>
        </is>
      </c>
      <c r="F819" t="inlineStr">
        <is>
          <t>South</t>
        </is>
      </c>
      <c r="G819" t="inlineStr">
        <is>
          <t>Tom W.</t>
        </is>
      </c>
      <c r="H819" t="inlineStr">
        <is>
          <t>Croissant dough x48</t>
        </is>
      </c>
      <c r="I819" t="inlineStr">
        <is>
          <t>Bakery</t>
        </is>
      </c>
      <c r="J819" t="n">
        <v>9</v>
      </c>
      <c r="K819" s="26" t="n">
        <v>67.2</v>
      </c>
      <c r="L819" s="26">
        <f>J819*K819</f>
        <v>604.8</v>
      </c>
      <c r="M819" s="26" t="n">
        <v>37.09</v>
      </c>
      <c r="N819" s="26">
        <f>J819*M819</f>
        <v>333.81</v>
      </c>
      <c r="O819" s="26">
        <f>L819-N819</f>
        <v>270.99</v>
      </c>
      <c r="P819">
        <f>IF(AND(OR(Dashboard!$C$5="All",F819=Dashboard!$C$5),OR(Dashboard!$G$5="All",I819=Dashboard!$G$5),OR(Dashboard!$K$5="All",G819=Dashboard!$K$5)),1,0)</f>
        <v>1</v>
      </c>
      <c r="Q819">
        <f>IF(P819=1,IF(COUNTIFS($C$2:C819,C819,$P$2:P819,1)=1,1,0),0)</f>
        <v>0</v>
      </c>
    </row>
    <row r="820">
      <c r="A820" s="24" t="n">
        <v>46009</v>
      </c>
      <c r="B820" s="25" t="n">
        <v>45992</v>
      </c>
      <c r="C820" t="inlineStr">
        <is>
          <t>SO-26292</t>
        </is>
      </c>
      <c r="D820" t="inlineStr">
        <is>
          <t>Rivelle Dining Room</t>
        </is>
      </c>
      <c r="E820" t="inlineStr">
        <is>
          <t>Restaurant</t>
        </is>
      </c>
      <c r="F820" t="inlineStr">
        <is>
          <t>Regional</t>
        </is>
      </c>
      <c r="G820" t="inlineStr">
        <is>
          <t>Sam O.</t>
        </is>
      </c>
      <c r="H820" t="inlineStr">
        <is>
          <t>Bagels x36</t>
        </is>
      </c>
      <c r="I820" t="inlineStr">
        <is>
          <t>Bakery</t>
        </is>
      </c>
      <c r="J820" t="n">
        <v>8</v>
      </c>
      <c r="K820" s="26" t="n">
        <v>38.5</v>
      </c>
      <c r="L820" s="26">
        <f>J820*K820</f>
        <v>308</v>
      </c>
      <c r="M820" s="26" t="n">
        <v>22.67</v>
      </c>
      <c r="N820" s="26">
        <f>J820*M820</f>
        <v>181.36</v>
      </c>
      <c r="O820" s="26">
        <f>L820-N820</f>
        <v>126.64</v>
      </c>
      <c r="P820">
        <f>IF(AND(OR(Dashboard!$C$5="All",F820=Dashboard!$C$5),OR(Dashboard!$G$5="All",I820=Dashboard!$G$5),OR(Dashboard!$K$5="All",G820=Dashboard!$K$5)),1,0)</f>
        <v>1</v>
      </c>
      <c r="Q820">
        <f>IF(P820=1,IF(COUNTIFS($C$2:C820,C820,$P$2:P820,1)=1,1,0),0)</f>
        <v>1</v>
      </c>
    </row>
    <row r="821">
      <c r="A821" s="24" t="n">
        <v>46009</v>
      </c>
      <c r="B821" s="25" t="n">
        <v>45992</v>
      </c>
      <c r="C821" t="inlineStr">
        <is>
          <t>SO-26292</t>
        </is>
      </c>
      <c r="D821" t="inlineStr">
        <is>
          <t>Rivelle Dining Room</t>
        </is>
      </c>
      <c r="E821" t="inlineStr">
        <is>
          <t>Restaurant</t>
        </is>
      </c>
      <c r="F821" t="inlineStr">
        <is>
          <t>Regional</t>
        </is>
      </c>
      <c r="G821" t="inlineStr">
        <is>
          <t>Sam O.</t>
        </is>
      </c>
      <c r="H821" t="inlineStr">
        <is>
          <t>Full cream milk 2L x6</t>
        </is>
      </c>
      <c r="I821" t="inlineStr">
        <is>
          <t>Dairy &amp; eggs</t>
        </is>
      </c>
      <c r="J821" t="n">
        <v>3</v>
      </c>
      <c r="K821" s="26" t="n">
        <v>15.6</v>
      </c>
      <c r="L821" s="26">
        <f>J821*K821</f>
        <v>46.8</v>
      </c>
      <c r="M821" s="26" t="n">
        <v>12.49</v>
      </c>
      <c r="N821" s="26">
        <f>J821*M821</f>
        <v>37.47</v>
      </c>
      <c r="O821" s="26">
        <f>L821-N821</f>
        <v>9.33</v>
      </c>
      <c r="P821">
        <f>IF(AND(OR(Dashboard!$C$5="All",F821=Dashboard!$C$5),OR(Dashboard!$G$5="All",I821=Dashboard!$G$5),OR(Dashboard!$K$5="All",G821=Dashboard!$K$5)),1,0)</f>
        <v>1</v>
      </c>
      <c r="Q821">
        <f>IF(P821=1,IF(COUNTIFS($C$2:C821,C821,$P$2:P821,1)=1,1,0),0)</f>
        <v>0</v>
      </c>
    </row>
    <row r="822">
      <c r="A822" s="24" t="n">
        <v>46009</v>
      </c>
      <c r="B822" s="25" t="n">
        <v>45992</v>
      </c>
      <c r="C822" t="inlineStr">
        <is>
          <t>SO-26292</t>
        </is>
      </c>
      <c r="D822" t="inlineStr">
        <is>
          <t>Rivelle Dining Room</t>
        </is>
      </c>
      <c r="E822" t="inlineStr">
        <is>
          <t>Restaurant</t>
        </is>
      </c>
      <c r="F822" t="inlineStr">
        <is>
          <t>Regional</t>
        </is>
      </c>
      <c r="G822" t="inlineStr">
        <is>
          <t>Sam O.</t>
        </is>
      </c>
      <c r="H822" t="inlineStr">
        <is>
          <t>Arborio rice 5kg</t>
        </is>
      </c>
      <c r="I822" t="inlineStr">
        <is>
          <t>Dry goods</t>
        </is>
      </c>
      <c r="J822" t="n">
        <v>8</v>
      </c>
      <c r="K822" s="26" t="n">
        <v>21.3</v>
      </c>
      <c r="L822" s="26">
        <f>J822*K822</f>
        <v>170.4</v>
      </c>
      <c r="M822" s="26" t="n">
        <v>14.68</v>
      </c>
      <c r="N822" s="26">
        <f>J822*M822</f>
        <v>117.44</v>
      </c>
      <c r="O822" s="26">
        <f>L822-N822</f>
        <v>52.96</v>
      </c>
      <c r="P822">
        <f>IF(AND(OR(Dashboard!$C$5="All",F822=Dashboard!$C$5),OR(Dashboard!$G$5="All",I822=Dashboard!$G$5),OR(Dashboard!$K$5="All",G822=Dashboard!$K$5)),1,0)</f>
        <v>1</v>
      </c>
      <c r="Q822">
        <f>IF(P822=1,IF(COUNTIFS($C$2:C822,C822,$P$2:P822,1)=1,1,0),0)</f>
        <v>0</v>
      </c>
    </row>
    <row r="823">
      <c r="A823" s="24" t="n">
        <v>46010</v>
      </c>
      <c r="B823" s="25" t="n">
        <v>45992</v>
      </c>
      <c r="C823" t="inlineStr">
        <is>
          <t>SO-26238</t>
        </is>
      </c>
      <c r="D823" t="inlineStr">
        <is>
          <t>Oskaby Coffee House</t>
        </is>
      </c>
      <c r="E823" t="inlineStr">
        <is>
          <t>Café</t>
        </is>
      </c>
      <c r="F823" t="inlineStr">
        <is>
          <t>South</t>
        </is>
      </c>
      <c r="G823" t="inlineStr">
        <is>
          <t>Tom W.</t>
        </is>
      </c>
      <c r="H823" t="inlineStr">
        <is>
          <t>Cheddar block 2kg</t>
        </is>
      </c>
      <c r="I823" t="inlineStr">
        <is>
          <t>Dairy &amp; eggs</t>
        </is>
      </c>
      <c r="J823" t="n">
        <v>3</v>
      </c>
      <c r="K823" s="26" t="n">
        <v>31.5</v>
      </c>
      <c r="L823" s="26">
        <f>J823*K823</f>
        <v>94.5</v>
      </c>
      <c r="M823" s="26" t="n">
        <v>25.36</v>
      </c>
      <c r="N823" s="26">
        <f>J823*M823</f>
        <v>76.08</v>
      </c>
      <c r="O823" s="26">
        <f>L823-N823</f>
        <v>18.42</v>
      </c>
      <c r="P823">
        <f>IF(AND(OR(Dashboard!$C$5="All",F823=Dashboard!$C$5),OR(Dashboard!$G$5="All",I823=Dashboard!$G$5),OR(Dashboard!$K$5="All",G823=Dashboard!$K$5)),1,0)</f>
        <v>1</v>
      </c>
      <c r="Q823">
        <f>IF(P823=1,IF(COUNTIFS($C$2:C823,C823,$P$2:P823,1)=1,1,0),0)</f>
        <v>1</v>
      </c>
    </row>
    <row r="824">
      <c r="A824" s="24" t="n">
        <v>46010</v>
      </c>
      <c r="B824" s="25" t="n">
        <v>45992</v>
      </c>
      <c r="C824" t="inlineStr">
        <is>
          <t>SO-26238</t>
        </is>
      </c>
      <c r="D824" t="inlineStr">
        <is>
          <t>Oskaby Coffee House</t>
        </is>
      </c>
      <c r="E824" t="inlineStr">
        <is>
          <t>Café</t>
        </is>
      </c>
      <c r="F824" t="inlineStr">
        <is>
          <t>South</t>
        </is>
      </c>
      <c r="G824" t="inlineStr">
        <is>
          <t>Tom W.</t>
        </is>
      </c>
      <c r="H824" t="inlineStr">
        <is>
          <t>Plain flour 12.5kg</t>
        </is>
      </c>
      <c r="I824" t="inlineStr">
        <is>
          <t>Dry goods</t>
        </is>
      </c>
      <c r="J824" t="n">
        <v>7</v>
      </c>
      <c r="K824" s="26" t="n">
        <v>24.6</v>
      </c>
      <c r="L824" s="26">
        <f>J824*K824</f>
        <v>172.2</v>
      </c>
      <c r="M824" s="26" t="n">
        <v>16.6</v>
      </c>
      <c r="N824" s="26">
        <f>J824*M824</f>
        <v>116.2</v>
      </c>
      <c r="O824" s="26">
        <f>L824-N824</f>
        <v>56</v>
      </c>
      <c r="P824">
        <f>IF(AND(OR(Dashboard!$C$5="All",F824=Dashboard!$C$5),OR(Dashboard!$G$5="All",I824=Dashboard!$G$5),OR(Dashboard!$K$5="All",G824=Dashboard!$K$5)),1,0)</f>
        <v>1</v>
      </c>
      <c r="Q824">
        <f>IF(P824=1,IF(COUNTIFS($C$2:C824,C824,$P$2:P824,1)=1,1,0),0)</f>
        <v>0</v>
      </c>
    </row>
    <row r="825">
      <c r="A825" s="24" t="n">
        <v>46010</v>
      </c>
      <c r="B825" s="25" t="n">
        <v>45992</v>
      </c>
      <c r="C825" t="inlineStr">
        <is>
          <t>SO-26238</t>
        </is>
      </c>
      <c r="D825" t="inlineStr">
        <is>
          <t>Oskaby Coffee House</t>
        </is>
      </c>
      <c r="E825" t="inlineStr">
        <is>
          <t>Café</t>
        </is>
      </c>
      <c r="F825" t="inlineStr">
        <is>
          <t>South</t>
        </is>
      </c>
      <c r="G825" t="inlineStr">
        <is>
          <t>Tom W.</t>
        </is>
      </c>
      <c r="H825" t="inlineStr">
        <is>
          <t>Orange juice 2L x6</t>
        </is>
      </c>
      <c r="I825" t="inlineStr">
        <is>
          <t>Beverages</t>
        </is>
      </c>
      <c r="J825" t="n">
        <v>9</v>
      </c>
      <c r="K825" s="26" t="n">
        <v>27</v>
      </c>
      <c r="L825" s="26">
        <f>J825*K825</f>
        <v>243</v>
      </c>
      <c r="M825" s="26" t="n">
        <v>17.29</v>
      </c>
      <c r="N825" s="26">
        <f>J825*M825</f>
        <v>155.61</v>
      </c>
      <c r="O825" s="26">
        <f>L825-N825</f>
        <v>87.39</v>
      </c>
      <c r="P825">
        <f>IF(AND(OR(Dashboard!$C$5="All",F825=Dashboard!$C$5),OR(Dashboard!$G$5="All",I825=Dashboard!$G$5),OR(Dashboard!$K$5="All",G825=Dashboard!$K$5)),1,0)</f>
        <v>1</v>
      </c>
      <c r="Q825">
        <f>IF(P825=1,IF(COUNTIFS($C$2:C825,C825,$P$2:P825,1)=1,1,0),0)</f>
        <v>0</v>
      </c>
    </row>
    <row r="826">
      <c r="A826" s="24" t="n">
        <v>46010</v>
      </c>
      <c r="B826" s="25" t="n">
        <v>45992</v>
      </c>
      <c r="C826" t="inlineStr">
        <is>
          <t>SO-26246</t>
        </is>
      </c>
      <c r="D826" t="inlineStr">
        <is>
          <t>Thornable Kitchen</t>
        </is>
      </c>
      <c r="E826" t="inlineStr">
        <is>
          <t>Restaurant</t>
        </is>
      </c>
      <c r="F826" t="inlineStr">
        <is>
          <t>South</t>
        </is>
      </c>
      <c r="G826" t="inlineStr">
        <is>
          <t>Tom W.</t>
        </is>
      </c>
      <c r="H826" t="inlineStr">
        <is>
          <t>Chai concentrate 1L x6</t>
        </is>
      </c>
      <c r="I826" t="inlineStr">
        <is>
          <t>Beverages</t>
        </is>
      </c>
      <c r="J826" t="n">
        <v>7</v>
      </c>
      <c r="K826" s="26" t="n">
        <v>42</v>
      </c>
      <c r="L826" s="26">
        <f>J826*K826</f>
        <v>294</v>
      </c>
      <c r="M826" s="26" t="n">
        <v>26.17</v>
      </c>
      <c r="N826" s="26">
        <f>J826*M826</f>
        <v>183.19</v>
      </c>
      <c r="O826" s="26">
        <f>L826-N826</f>
        <v>110.81</v>
      </c>
      <c r="P826">
        <f>IF(AND(OR(Dashboard!$C$5="All",F826=Dashboard!$C$5),OR(Dashboard!$G$5="All",I826=Dashboard!$G$5),OR(Dashboard!$K$5="All",G826=Dashboard!$K$5)),1,0)</f>
        <v>1</v>
      </c>
      <c r="Q826">
        <f>IF(P826=1,IF(COUNTIFS($C$2:C826,C826,$P$2:P826,1)=1,1,0),0)</f>
        <v>1</v>
      </c>
    </row>
    <row r="827">
      <c r="A827" s="24" t="n">
        <v>46010</v>
      </c>
      <c r="B827" s="25" t="n">
        <v>45992</v>
      </c>
      <c r="C827" t="inlineStr">
        <is>
          <t>SO-26246</t>
        </is>
      </c>
      <c r="D827" t="inlineStr">
        <is>
          <t>Thornable Kitchen</t>
        </is>
      </c>
      <c r="E827" t="inlineStr">
        <is>
          <t>Restaurant</t>
        </is>
      </c>
      <c r="F827" t="inlineStr">
        <is>
          <t>South</t>
        </is>
      </c>
      <c r="G827" t="inlineStr">
        <is>
          <t>Tom W.</t>
        </is>
      </c>
      <c r="H827" t="inlineStr">
        <is>
          <t>Brioche buns x24</t>
        </is>
      </c>
      <c r="I827" t="inlineStr">
        <is>
          <t>Bakery</t>
        </is>
      </c>
      <c r="J827" t="n">
        <v>3</v>
      </c>
      <c r="K827" s="26" t="n">
        <v>26.4</v>
      </c>
      <c r="L827" s="26">
        <f>J827*K827</f>
        <v>79.2</v>
      </c>
      <c r="M827" s="26" t="n">
        <v>15.95</v>
      </c>
      <c r="N827" s="26">
        <f>J827*M827</f>
        <v>47.85</v>
      </c>
      <c r="O827" s="26">
        <f>L827-N827</f>
        <v>31.35</v>
      </c>
      <c r="P827">
        <f>IF(AND(OR(Dashboard!$C$5="All",F827=Dashboard!$C$5),OR(Dashboard!$G$5="All",I827=Dashboard!$G$5),OR(Dashboard!$K$5="All",G827=Dashboard!$K$5)),1,0)</f>
        <v>1</v>
      </c>
      <c r="Q827">
        <f>IF(P827=1,IF(COUNTIFS($C$2:C827,C827,$P$2:P827,1)=1,1,0),0)</f>
        <v>0</v>
      </c>
    </row>
    <row r="828">
      <c r="A828" s="24" t="n">
        <v>46010</v>
      </c>
      <c r="B828" s="25" t="n">
        <v>45992</v>
      </c>
      <c r="C828" t="inlineStr">
        <is>
          <t>SO-26262</t>
        </is>
      </c>
      <c r="D828" t="inlineStr">
        <is>
          <t>Gorrowin Dining Room</t>
        </is>
      </c>
      <c r="E828" t="inlineStr">
        <is>
          <t>Restaurant</t>
        </is>
      </c>
      <c r="F828" t="inlineStr">
        <is>
          <t>West</t>
        </is>
      </c>
      <c r="G828" t="inlineStr">
        <is>
          <t>Lena K.</t>
        </is>
      </c>
      <c r="H828" t="inlineStr">
        <is>
          <t>Barista milk 1L x12</t>
        </is>
      </c>
      <c r="I828" t="inlineStr">
        <is>
          <t>Dairy &amp; eggs</t>
        </is>
      </c>
      <c r="J828" t="n">
        <v>12</v>
      </c>
      <c r="K828" s="26" t="n">
        <v>26.4</v>
      </c>
      <c r="L828" s="26">
        <f>J828*K828</f>
        <v>316.8</v>
      </c>
      <c r="M828" s="26" t="n">
        <v>21.83</v>
      </c>
      <c r="N828" s="26">
        <f>J828*M828</f>
        <v>261.96</v>
      </c>
      <c r="O828" s="26">
        <f>L828-N828</f>
        <v>54.84</v>
      </c>
      <c r="P828">
        <f>IF(AND(OR(Dashboard!$C$5="All",F828=Dashboard!$C$5),OR(Dashboard!$G$5="All",I828=Dashboard!$G$5),OR(Dashboard!$K$5="All",G828=Dashboard!$K$5)),1,0)</f>
        <v>1</v>
      </c>
      <c r="Q828">
        <f>IF(P828=1,IF(COUNTIFS($C$2:C828,C828,$P$2:P828,1)=1,1,0),0)</f>
        <v>1</v>
      </c>
    </row>
    <row r="829">
      <c r="A829" s="24" t="n">
        <v>46010</v>
      </c>
      <c r="B829" s="25" t="n">
        <v>45992</v>
      </c>
      <c r="C829" t="inlineStr">
        <is>
          <t>SO-26262</t>
        </is>
      </c>
      <c r="D829" t="inlineStr">
        <is>
          <t>Gorrowin Dining Room</t>
        </is>
      </c>
      <c r="E829" t="inlineStr">
        <is>
          <t>Restaurant</t>
        </is>
      </c>
      <c r="F829" t="inlineStr">
        <is>
          <t>West</t>
        </is>
      </c>
      <c r="G829" t="inlineStr">
        <is>
          <t>Lena K.</t>
        </is>
      </c>
      <c r="H829" t="inlineStr">
        <is>
          <t>Gelato 5L</t>
        </is>
      </c>
      <c r="I829" t="inlineStr">
        <is>
          <t>Frozen</t>
        </is>
      </c>
      <c r="J829" t="n">
        <v>4</v>
      </c>
      <c r="K829" s="26" t="n">
        <v>46.5</v>
      </c>
      <c r="L829" s="26">
        <f>J829*K829</f>
        <v>186</v>
      </c>
      <c r="M829" s="26" t="n">
        <v>36.84</v>
      </c>
      <c r="N829" s="26">
        <f>J829*M829</f>
        <v>147.36</v>
      </c>
      <c r="O829" s="26">
        <f>L829-N829</f>
        <v>38.64</v>
      </c>
      <c r="P829">
        <f>IF(AND(OR(Dashboard!$C$5="All",F829=Dashboard!$C$5),OR(Dashboard!$G$5="All",I829=Dashboard!$G$5),OR(Dashboard!$K$5="All",G829=Dashboard!$K$5)),1,0)</f>
        <v>1</v>
      </c>
      <c r="Q829">
        <f>IF(P829=1,IF(COUNTIFS($C$2:C829,C829,$P$2:P829,1)=1,1,0),0)</f>
        <v>0</v>
      </c>
    </row>
    <row r="830">
      <c r="A830" s="24" t="n">
        <v>46010</v>
      </c>
      <c r="B830" s="25" t="n">
        <v>45992</v>
      </c>
      <c r="C830" t="inlineStr">
        <is>
          <t>SO-26262</t>
        </is>
      </c>
      <c r="D830" t="inlineStr">
        <is>
          <t>Gorrowin Dining Room</t>
        </is>
      </c>
      <c r="E830" t="inlineStr">
        <is>
          <t>Restaurant</t>
        </is>
      </c>
      <c r="F830" t="inlineStr">
        <is>
          <t>West</t>
        </is>
      </c>
      <c r="G830" t="inlineStr">
        <is>
          <t>Lena K.</t>
        </is>
      </c>
      <c r="H830" t="inlineStr">
        <is>
          <t>Canned tomatoes 2.5kg</t>
        </is>
      </c>
      <c r="I830" t="inlineStr">
        <is>
          <t>Dry goods</t>
        </is>
      </c>
      <c r="J830" t="n">
        <v>11</v>
      </c>
      <c r="K830" s="26" t="n">
        <v>7.95</v>
      </c>
      <c r="L830" s="26">
        <f>J830*K830</f>
        <v>87.45</v>
      </c>
      <c r="M830" s="26" t="n">
        <v>5.27</v>
      </c>
      <c r="N830" s="26">
        <f>J830*M830</f>
        <v>57.97</v>
      </c>
      <c r="O830" s="26">
        <f>L830-N830</f>
        <v>29.48</v>
      </c>
      <c r="P830">
        <f>IF(AND(OR(Dashboard!$C$5="All",F830=Dashboard!$C$5),OR(Dashboard!$G$5="All",I830=Dashboard!$G$5),OR(Dashboard!$K$5="All",G830=Dashboard!$K$5)),1,0)</f>
        <v>1</v>
      </c>
      <c r="Q830">
        <f>IF(P830=1,IF(COUNTIFS($C$2:C830,C830,$P$2:P830,1)=1,1,0),0)</f>
        <v>0</v>
      </c>
    </row>
    <row r="831">
      <c r="A831" s="24" t="n">
        <v>46010</v>
      </c>
      <c r="B831" s="25" t="n">
        <v>45992</v>
      </c>
      <c r="C831" t="inlineStr">
        <is>
          <t>SO-26271</t>
        </is>
      </c>
      <c r="D831" t="inlineStr">
        <is>
          <t>Thornable Kitchen</t>
        </is>
      </c>
      <c r="E831" t="inlineStr">
        <is>
          <t>Restaurant</t>
        </is>
      </c>
      <c r="F831" t="inlineStr">
        <is>
          <t>South</t>
        </is>
      </c>
      <c r="G831" t="inlineStr">
        <is>
          <t>Tom W.</t>
        </is>
      </c>
      <c r="H831" t="inlineStr">
        <is>
          <t>Puff pastry sheets 5kg</t>
        </is>
      </c>
      <c r="I831" t="inlineStr">
        <is>
          <t>Frozen</t>
        </is>
      </c>
      <c r="J831" t="n">
        <v>14</v>
      </c>
      <c r="K831" s="26" t="n">
        <v>34</v>
      </c>
      <c r="L831" s="26">
        <f>J831*K831</f>
        <v>476</v>
      </c>
      <c r="M831" s="26" t="n">
        <v>25.13</v>
      </c>
      <c r="N831" s="26">
        <f>J831*M831</f>
        <v>351.82</v>
      </c>
      <c r="O831" s="26">
        <f>L831-N831</f>
        <v>124.18</v>
      </c>
      <c r="P831">
        <f>IF(AND(OR(Dashboard!$C$5="All",F831=Dashboard!$C$5),OR(Dashboard!$G$5="All",I831=Dashboard!$G$5),OR(Dashboard!$K$5="All",G831=Dashboard!$K$5)),1,0)</f>
        <v>1</v>
      </c>
      <c r="Q831">
        <f>IF(P831=1,IF(COUNTIFS($C$2:C831,C831,$P$2:P831,1)=1,1,0),0)</f>
        <v>1</v>
      </c>
    </row>
    <row r="832">
      <c r="A832" s="24" t="n">
        <v>46010</v>
      </c>
      <c r="B832" s="25" t="n">
        <v>45992</v>
      </c>
      <c r="C832" t="inlineStr">
        <is>
          <t>SO-26271</t>
        </is>
      </c>
      <c r="D832" t="inlineStr">
        <is>
          <t>Thornable Kitchen</t>
        </is>
      </c>
      <c r="E832" t="inlineStr">
        <is>
          <t>Restaurant</t>
        </is>
      </c>
      <c r="F832" t="inlineStr">
        <is>
          <t>South</t>
        </is>
      </c>
      <c r="G832" t="inlineStr">
        <is>
          <t>Tom W.</t>
        </is>
      </c>
      <c r="H832" t="inlineStr">
        <is>
          <t>Coffee beans 1kg</t>
        </is>
      </c>
      <c r="I832" t="inlineStr">
        <is>
          <t>Beverages</t>
        </is>
      </c>
      <c r="J832" t="n">
        <v>10</v>
      </c>
      <c r="K832" s="26" t="n">
        <v>31.5</v>
      </c>
      <c r="L832" s="26">
        <f>J832*K832</f>
        <v>315</v>
      </c>
      <c r="M832" s="26" t="n">
        <v>18.99</v>
      </c>
      <c r="N832" s="26">
        <f>J832*M832</f>
        <v>189.9</v>
      </c>
      <c r="O832" s="26">
        <f>L832-N832</f>
        <v>125.1</v>
      </c>
      <c r="P832">
        <f>IF(AND(OR(Dashboard!$C$5="All",F832=Dashboard!$C$5),OR(Dashboard!$G$5="All",I832=Dashboard!$G$5),OR(Dashboard!$K$5="All",G832=Dashboard!$K$5)),1,0)</f>
        <v>1</v>
      </c>
      <c r="Q832">
        <f>IF(P832=1,IF(COUNTIFS($C$2:C832,C832,$P$2:P832,1)=1,1,0),0)</f>
        <v>0</v>
      </c>
    </row>
    <row r="833">
      <c r="A833" s="24" t="n">
        <v>46011</v>
      </c>
      <c r="B833" s="25" t="n">
        <v>45992</v>
      </c>
      <c r="C833" t="inlineStr">
        <is>
          <t>SO-26237</t>
        </is>
      </c>
      <c r="D833" t="inlineStr">
        <is>
          <t>Bellcourt Kitchen</t>
        </is>
      </c>
      <c r="E833" t="inlineStr">
        <is>
          <t>Restaurant</t>
        </is>
      </c>
      <c r="F833" t="inlineStr">
        <is>
          <t>East</t>
        </is>
      </c>
      <c r="G833" t="inlineStr">
        <is>
          <t>Priya N.</t>
        </is>
      </c>
      <c r="H833" t="inlineStr">
        <is>
          <t>Barista milk 1L x12</t>
        </is>
      </c>
      <c r="I833" t="inlineStr">
        <is>
          <t>Dairy &amp; eggs</t>
        </is>
      </c>
      <c r="J833" t="n">
        <v>10</v>
      </c>
      <c r="K833" s="26" t="n">
        <v>26.4</v>
      </c>
      <c r="L833" s="26">
        <f>J833*K833</f>
        <v>264</v>
      </c>
      <c r="M833" s="26" t="n">
        <v>21.21</v>
      </c>
      <c r="N833" s="26">
        <f>J833*M833</f>
        <v>212.1</v>
      </c>
      <c r="O833" s="26">
        <f>L833-N833</f>
        <v>51.9</v>
      </c>
      <c r="P833">
        <f>IF(AND(OR(Dashboard!$C$5="All",F833=Dashboard!$C$5),OR(Dashboard!$G$5="All",I833=Dashboard!$G$5),OR(Dashboard!$K$5="All",G833=Dashboard!$K$5)),1,0)</f>
        <v>1</v>
      </c>
      <c r="Q833">
        <f>IF(P833=1,IF(COUNTIFS($C$2:C833,C833,$P$2:P833,1)=1,1,0),0)</f>
        <v>1</v>
      </c>
    </row>
    <row r="834">
      <c r="A834" s="24" t="n">
        <v>46011</v>
      </c>
      <c r="B834" s="25" t="n">
        <v>45992</v>
      </c>
      <c r="C834" t="inlineStr">
        <is>
          <t>SO-26237</t>
        </is>
      </c>
      <c r="D834" t="inlineStr">
        <is>
          <t>Bellcourt Kitchen</t>
        </is>
      </c>
      <c r="E834" t="inlineStr">
        <is>
          <t>Restaurant</t>
        </is>
      </c>
      <c r="F834" t="inlineStr">
        <is>
          <t>East</t>
        </is>
      </c>
      <c r="G834" t="inlineStr">
        <is>
          <t>Priya N.</t>
        </is>
      </c>
      <c r="H834" t="inlineStr">
        <is>
          <t>Frozen berries 2kg</t>
        </is>
      </c>
      <c r="I834" t="inlineStr">
        <is>
          <t>Frozen</t>
        </is>
      </c>
      <c r="J834" t="n">
        <v>8</v>
      </c>
      <c r="K834" s="26" t="n">
        <v>19.8</v>
      </c>
      <c r="L834" s="26">
        <f>J834*K834</f>
        <v>158.4</v>
      </c>
      <c r="M834" s="26" t="n">
        <v>15.21</v>
      </c>
      <c r="N834" s="26">
        <f>J834*M834</f>
        <v>121.68</v>
      </c>
      <c r="O834" s="26">
        <f>L834-N834</f>
        <v>36.72</v>
      </c>
      <c r="P834">
        <f>IF(AND(OR(Dashboard!$C$5="All",F834=Dashboard!$C$5),OR(Dashboard!$G$5="All",I834=Dashboard!$G$5),OR(Dashboard!$K$5="All",G834=Dashboard!$K$5)),1,0)</f>
        <v>1</v>
      </c>
      <c r="Q834">
        <f>IF(P834=1,IF(COUNTIFS($C$2:C834,C834,$P$2:P834,1)=1,1,0),0)</f>
        <v>0</v>
      </c>
    </row>
    <row r="835">
      <c r="A835" s="24" t="n">
        <v>46011</v>
      </c>
      <c r="B835" s="25" t="n">
        <v>45992</v>
      </c>
      <c r="C835" t="inlineStr">
        <is>
          <t>SO-26237</t>
        </is>
      </c>
      <c r="D835" t="inlineStr">
        <is>
          <t>Bellcourt Kitchen</t>
        </is>
      </c>
      <c r="E835" t="inlineStr">
        <is>
          <t>Restaurant</t>
        </is>
      </c>
      <c r="F835" t="inlineStr">
        <is>
          <t>East</t>
        </is>
      </c>
      <c r="G835" t="inlineStr">
        <is>
          <t>Priya N.</t>
        </is>
      </c>
      <c r="H835" t="inlineStr">
        <is>
          <t>Loose-leaf tea 500g</t>
        </is>
      </c>
      <c r="I835" t="inlineStr">
        <is>
          <t>Beverages</t>
        </is>
      </c>
      <c r="J835" t="n">
        <v>8</v>
      </c>
      <c r="K835" s="26" t="n">
        <v>18.9</v>
      </c>
      <c r="L835" s="26">
        <f>J835*K835</f>
        <v>151.2</v>
      </c>
      <c r="M835" s="26" t="n">
        <v>11.26</v>
      </c>
      <c r="N835" s="26">
        <f>J835*M835</f>
        <v>90.08</v>
      </c>
      <c r="O835" s="26">
        <f>L835-N835</f>
        <v>61.12</v>
      </c>
      <c r="P835">
        <f>IF(AND(OR(Dashboard!$C$5="All",F835=Dashboard!$C$5),OR(Dashboard!$G$5="All",I835=Dashboard!$G$5),OR(Dashboard!$K$5="All",G835=Dashboard!$K$5)),1,0)</f>
        <v>1</v>
      </c>
      <c r="Q835">
        <f>IF(P835=1,IF(COUNTIFS($C$2:C835,C835,$P$2:P835,1)=1,1,0),0)</f>
        <v>0</v>
      </c>
    </row>
    <row r="836">
      <c r="A836" s="24" t="n">
        <v>46011</v>
      </c>
      <c r="B836" s="25" t="n">
        <v>45992</v>
      </c>
      <c r="C836" t="inlineStr">
        <is>
          <t>SO-26237</t>
        </is>
      </c>
      <c r="D836" t="inlineStr">
        <is>
          <t>Bellcourt Kitchen</t>
        </is>
      </c>
      <c r="E836" t="inlineStr">
        <is>
          <t>Restaurant</t>
        </is>
      </c>
      <c r="F836" t="inlineStr">
        <is>
          <t>East</t>
        </is>
      </c>
      <c r="G836" t="inlineStr">
        <is>
          <t>Priya N.</t>
        </is>
      </c>
      <c r="H836" t="inlineStr">
        <is>
          <t>Olive oil 4L</t>
        </is>
      </c>
      <c r="I836" t="inlineStr">
        <is>
          <t>Dry goods</t>
        </is>
      </c>
      <c r="J836" t="n">
        <v>9</v>
      </c>
      <c r="K836" s="26" t="n">
        <v>38.9</v>
      </c>
      <c r="L836" s="26">
        <f>J836*K836</f>
        <v>350.1</v>
      </c>
      <c r="M836" s="26" t="n">
        <v>27.48</v>
      </c>
      <c r="N836" s="26">
        <f>J836*M836</f>
        <v>247.32</v>
      </c>
      <c r="O836" s="26">
        <f>L836-N836</f>
        <v>102.78</v>
      </c>
      <c r="P836">
        <f>IF(AND(OR(Dashboard!$C$5="All",F836=Dashboard!$C$5),OR(Dashboard!$G$5="All",I836=Dashboard!$G$5),OR(Dashboard!$K$5="All",G836=Dashboard!$K$5)),1,0)</f>
        <v>1</v>
      </c>
      <c r="Q836">
        <f>IF(P836=1,IF(COUNTIFS($C$2:C836,C836,$P$2:P836,1)=1,1,0),0)</f>
        <v>0</v>
      </c>
    </row>
    <row r="837">
      <c r="A837" s="24" t="n">
        <v>46011</v>
      </c>
      <c r="B837" s="25" t="n">
        <v>45992</v>
      </c>
      <c r="C837" t="inlineStr">
        <is>
          <t>SO-26251</t>
        </is>
      </c>
      <c r="D837" t="inlineStr">
        <is>
          <t>Istowe Coffee House</t>
        </is>
      </c>
      <c r="E837" t="inlineStr">
        <is>
          <t>Café</t>
        </is>
      </c>
      <c r="F837" t="inlineStr">
        <is>
          <t>North</t>
        </is>
      </c>
      <c r="G837" t="inlineStr">
        <is>
          <t>Priya N.</t>
        </is>
      </c>
      <c r="H837" t="inlineStr">
        <is>
          <t>Gelato 5L</t>
        </is>
      </c>
      <c r="I837" t="inlineStr">
        <is>
          <t>Frozen</t>
        </is>
      </c>
      <c r="J837" t="n">
        <v>4</v>
      </c>
      <c r="K837" s="26" t="n">
        <v>46.5</v>
      </c>
      <c r="L837" s="26">
        <f>J837*K837</f>
        <v>186</v>
      </c>
      <c r="M837" s="26" t="n">
        <v>35.3</v>
      </c>
      <c r="N837" s="26">
        <f>J837*M837</f>
        <v>141.2</v>
      </c>
      <c r="O837" s="26">
        <f>L837-N837</f>
        <v>44.8</v>
      </c>
      <c r="P837">
        <f>IF(AND(OR(Dashboard!$C$5="All",F837=Dashboard!$C$5),OR(Dashboard!$G$5="All",I837=Dashboard!$G$5),OR(Dashboard!$K$5="All",G837=Dashboard!$K$5)),1,0)</f>
        <v>1</v>
      </c>
      <c r="Q837">
        <f>IF(P837=1,IF(COUNTIFS($C$2:C837,C837,$P$2:P837,1)=1,1,0),0)</f>
        <v>1</v>
      </c>
    </row>
    <row r="838">
      <c r="A838" s="24" t="n">
        <v>46011</v>
      </c>
      <c r="B838" s="25" t="n">
        <v>45992</v>
      </c>
      <c r="C838" t="inlineStr">
        <is>
          <t>SO-26251</t>
        </is>
      </c>
      <c r="D838" t="inlineStr">
        <is>
          <t>Istowe Coffee House</t>
        </is>
      </c>
      <c r="E838" t="inlineStr">
        <is>
          <t>Café</t>
        </is>
      </c>
      <c r="F838" t="inlineStr">
        <is>
          <t>North</t>
        </is>
      </c>
      <c r="G838" t="inlineStr">
        <is>
          <t>Priya N.</t>
        </is>
      </c>
      <c r="H838" t="inlineStr">
        <is>
          <t>Sourdough loaf x10</t>
        </is>
      </c>
      <c r="I838" t="inlineStr">
        <is>
          <t>Bakery</t>
        </is>
      </c>
      <c r="J838" t="n">
        <v>9</v>
      </c>
      <c r="K838" s="26" t="n">
        <v>52</v>
      </c>
      <c r="L838" s="26">
        <f>J838*K838</f>
        <v>468</v>
      </c>
      <c r="M838" s="26" t="n">
        <v>28.62</v>
      </c>
      <c r="N838" s="26">
        <f>J838*M838</f>
        <v>257.58</v>
      </c>
      <c r="O838" s="26">
        <f>L838-N838</f>
        <v>210.42</v>
      </c>
      <c r="P838">
        <f>IF(AND(OR(Dashboard!$C$5="All",F838=Dashboard!$C$5),OR(Dashboard!$G$5="All",I838=Dashboard!$G$5),OR(Dashboard!$K$5="All",G838=Dashboard!$K$5)),1,0)</f>
        <v>1</v>
      </c>
      <c r="Q838">
        <f>IF(P838=1,IF(COUNTIFS($C$2:C838,C838,$P$2:P838,1)=1,1,0),0)</f>
        <v>0</v>
      </c>
    </row>
    <row r="839">
      <c r="A839" s="24" t="n">
        <v>46011</v>
      </c>
      <c r="B839" s="25" t="n">
        <v>45992</v>
      </c>
      <c r="C839" t="inlineStr">
        <is>
          <t>SO-26251</t>
        </is>
      </c>
      <c r="D839" t="inlineStr">
        <is>
          <t>Istowe Coffee House</t>
        </is>
      </c>
      <c r="E839" t="inlineStr">
        <is>
          <t>Café</t>
        </is>
      </c>
      <c r="F839" t="inlineStr">
        <is>
          <t>North</t>
        </is>
      </c>
      <c r="G839" t="inlineStr">
        <is>
          <t>Priya N.</t>
        </is>
      </c>
      <c r="H839" t="inlineStr">
        <is>
          <t>Barista milk 1L x12</t>
        </is>
      </c>
      <c r="I839" t="inlineStr">
        <is>
          <t>Dairy &amp; eggs</t>
        </is>
      </c>
      <c r="J839" t="n">
        <v>9</v>
      </c>
      <c r="K839" s="26" t="n">
        <v>26.4</v>
      </c>
      <c r="L839" s="26">
        <f>J839*K839</f>
        <v>237.6</v>
      </c>
      <c r="M839" s="26" t="n">
        <v>21.35</v>
      </c>
      <c r="N839" s="26">
        <f>J839*M839</f>
        <v>192.15</v>
      </c>
      <c r="O839" s="26">
        <f>L839-N839</f>
        <v>45.45</v>
      </c>
      <c r="P839">
        <f>IF(AND(OR(Dashboard!$C$5="All",F839=Dashboard!$C$5),OR(Dashboard!$G$5="All",I839=Dashboard!$G$5),OR(Dashboard!$K$5="All",G839=Dashboard!$K$5)),1,0)</f>
        <v>1</v>
      </c>
      <c r="Q839">
        <f>IF(P839=1,IF(COUNTIFS($C$2:C839,C839,$P$2:P839,1)=1,1,0),0)</f>
        <v>0</v>
      </c>
    </row>
    <row r="840">
      <c r="A840" s="24" t="n">
        <v>46011</v>
      </c>
      <c r="B840" s="25" t="n">
        <v>45992</v>
      </c>
      <c r="C840" t="inlineStr">
        <is>
          <t>SO-26251</t>
        </is>
      </c>
      <c r="D840" t="inlineStr">
        <is>
          <t>Istowe Coffee House</t>
        </is>
      </c>
      <c r="E840" t="inlineStr">
        <is>
          <t>Café</t>
        </is>
      </c>
      <c r="F840" t="inlineStr">
        <is>
          <t>North</t>
        </is>
      </c>
      <c r="G840" t="inlineStr">
        <is>
          <t>Priya N.</t>
        </is>
      </c>
      <c r="H840" t="inlineStr">
        <is>
          <t>Loose-leaf tea 500g</t>
        </is>
      </c>
      <c r="I840" t="inlineStr">
        <is>
          <t>Beverages</t>
        </is>
      </c>
      <c r="J840" t="n">
        <v>8</v>
      </c>
      <c r="K840" s="26" t="n">
        <v>18.9</v>
      </c>
      <c r="L840" s="26">
        <f>J840*K840</f>
        <v>151.2</v>
      </c>
      <c r="M840" s="26" t="n">
        <v>11.91</v>
      </c>
      <c r="N840" s="26">
        <f>J840*M840</f>
        <v>95.28</v>
      </c>
      <c r="O840" s="26">
        <f>L840-N840</f>
        <v>55.92</v>
      </c>
      <c r="P840">
        <f>IF(AND(OR(Dashboard!$C$5="All",F840=Dashboard!$C$5),OR(Dashboard!$G$5="All",I840=Dashboard!$G$5),OR(Dashboard!$K$5="All",G840=Dashboard!$K$5)),1,0)</f>
        <v>1</v>
      </c>
      <c r="Q840">
        <f>IF(P840=1,IF(COUNTIFS($C$2:C840,C840,$P$2:P840,1)=1,1,0),0)</f>
        <v>0</v>
      </c>
    </row>
    <row r="841">
      <c r="A841" s="24" t="n">
        <v>46012</v>
      </c>
      <c r="B841" s="25" t="n">
        <v>45992</v>
      </c>
      <c r="C841" t="inlineStr">
        <is>
          <t>SO-26255</t>
        </is>
      </c>
      <c r="D841" t="inlineStr">
        <is>
          <t>Thornable Kitchen</t>
        </is>
      </c>
      <c r="E841" t="inlineStr">
        <is>
          <t>Restaurant</t>
        </is>
      </c>
      <c r="F841" t="inlineStr">
        <is>
          <t>South</t>
        </is>
      </c>
      <c r="G841" t="inlineStr">
        <is>
          <t>Tom W.</t>
        </is>
      </c>
      <c r="H841" t="inlineStr">
        <is>
          <t>Bagels x36</t>
        </is>
      </c>
      <c r="I841" t="inlineStr">
        <is>
          <t>Bakery</t>
        </is>
      </c>
      <c r="J841" t="n">
        <v>13</v>
      </c>
      <c r="K841" s="26" t="n">
        <v>38.5</v>
      </c>
      <c r="L841" s="26">
        <f>J841*K841</f>
        <v>500.5</v>
      </c>
      <c r="M841" s="26" t="n">
        <v>22.25</v>
      </c>
      <c r="N841" s="26">
        <f>J841*M841</f>
        <v>289.25</v>
      </c>
      <c r="O841" s="26">
        <f>L841-N841</f>
        <v>211.25</v>
      </c>
      <c r="P841">
        <f>IF(AND(OR(Dashboard!$C$5="All",F841=Dashboard!$C$5),OR(Dashboard!$G$5="All",I841=Dashboard!$G$5),OR(Dashboard!$K$5="All",G841=Dashboard!$K$5)),1,0)</f>
        <v>1</v>
      </c>
      <c r="Q841">
        <f>IF(P841=1,IF(COUNTIFS($C$2:C841,C841,$P$2:P841,1)=1,1,0),0)</f>
        <v>1</v>
      </c>
    </row>
    <row r="842">
      <c r="A842" s="24" t="n">
        <v>46012</v>
      </c>
      <c r="B842" s="25" t="n">
        <v>45992</v>
      </c>
      <c r="C842" t="inlineStr">
        <is>
          <t>SO-26255</t>
        </is>
      </c>
      <c r="D842" t="inlineStr">
        <is>
          <t>Thornable Kitchen</t>
        </is>
      </c>
      <c r="E842" t="inlineStr">
        <is>
          <t>Restaurant</t>
        </is>
      </c>
      <c r="F842" t="inlineStr">
        <is>
          <t>South</t>
        </is>
      </c>
      <c r="G842" t="inlineStr">
        <is>
          <t>Tom W.</t>
        </is>
      </c>
      <c r="H842" t="inlineStr">
        <is>
          <t>Frozen berries 2kg</t>
        </is>
      </c>
      <c r="I842" t="inlineStr">
        <is>
          <t>Frozen</t>
        </is>
      </c>
      <c r="J842" t="n">
        <v>9</v>
      </c>
      <c r="K842" s="26" t="n">
        <v>19.8</v>
      </c>
      <c r="L842" s="26">
        <f>J842*K842</f>
        <v>178.2</v>
      </c>
      <c r="M842" s="26" t="n">
        <v>15</v>
      </c>
      <c r="N842" s="26">
        <f>J842*M842</f>
        <v>135</v>
      </c>
      <c r="O842" s="26">
        <f>L842-N842</f>
        <v>43.2</v>
      </c>
      <c r="P842">
        <f>IF(AND(OR(Dashboard!$C$5="All",F842=Dashboard!$C$5),OR(Dashboard!$G$5="All",I842=Dashboard!$G$5),OR(Dashboard!$K$5="All",G842=Dashboard!$K$5)),1,0)</f>
        <v>1</v>
      </c>
      <c r="Q842">
        <f>IF(P842=1,IF(COUNTIFS($C$2:C842,C842,$P$2:P842,1)=1,1,0),0)</f>
        <v>0</v>
      </c>
    </row>
    <row r="843">
      <c r="A843" s="24" t="n">
        <v>46013</v>
      </c>
      <c r="B843" s="25" t="n">
        <v>45992</v>
      </c>
      <c r="C843" t="inlineStr">
        <is>
          <t>SO-26239</t>
        </is>
      </c>
      <c r="D843" t="inlineStr">
        <is>
          <t>Ebberly Café</t>
        </is>
      </c>
      <c r="E843" t="inlineStr">
        <is>
          <t>Café</t>
        </is>
      </c>
      <c r="F843" t="inlineStr">
        <is>
          <t>North</t>
        </is>
      </c>
      <c r="G843" t="inlineStr">
        <is>
          <t>Priya N.</t>
        </is>
      </c>
      <c r="H843" t="inlineStr">
        <is>
          <t>Loose-leaf tea 500g</t>
        </is>
      </c>
      <c r="I843" t="inlineStr">
        <is>
          <t>Beverages</t>
        </is>
      </c>
      <c r="J843" t="n">
        <v>8</v>
      </c>
      <c r="K843" s="26" t="n">
        <v>18.9</v>
      </c>
      <c r="L843" s="26">
        <f>J843*K843</f>
        <v>151.2</v>
      </c>
      <c r="M843" s="26" t="n">
        <v>11.52</v>
      </c>
      <c r="N843" s="26">
        <f>J843*M843</f>
        <v>92.16</v>
      </c>
      <c r="O843" s="26">
        <f>L843-N843</f>
        <v>59.04</v>
      </c>
      <c r="P843">
        <f>IF(AND(OR(Dashboard!$C$5="All",F843=Dashboard!$C$5),OR(Dashboard!$G$5="All",I843=Dashboard!$G$5),OR(Dashboard!$K$5="All",G843=Dashboard!$K$5)),1,0)</f>
        <v>1</v>
      </c>
      <c r="Q843">
        <f>IF(P843=1,IF(COUNTIFS($C$2:C843,C843,$P$2:P843,1)=1,1,0),0)</f>
        <v>1</v>
      </c>
    </row>
    <row r="844">
      <c r="A844" s="24" t="n">
        <v>46013</v>
      </c>
      <c r="B844" s="25" t="n">
        <v>45992</v>
      </c>
      <c r="C844" t="inlineStr">
        <is>
          <t>SO-26239</t>
        </is>
      </c>
      <c r="D844" t="inlineStr">
        <is>
          <t>Ebberly Café</t>
        </is>
      </c>
      <c r="E844" t="inlineStr">
        <is>
          <t>Café</t>
        </is>
      </c>
      <c r="F844" t="inlineStr">
        <is>
          <t>North</t>
        </is>
      </c>
      <c r="G844" t="inlineStr">
        <is>
          <t>Priya N.</t>
        </is>
      </c>
      <c r="H844" t="inlineStr">
        <is>
          <t>Olive oil 4L</t>
        </is>
      </c>
      <c r="I844" t="inlineStr">
        <is>
          <t>Dry goods</t>
        </is>
      </c>
      <c r="J844" t="n">
        <v>3</v>
      </c>
      <c r="K844" s="26" t="n">
        <v>38.9</v>
      </c>
      <c r="L844" s="26">
        <f>J844*K844</f>
        <v>116.7</v>
      </c>
      <c r="M844" s="26" t="n">
        <v>27.74</v>
      </c>
      <c r="N844" s="26">
        <f>J844*M844</f>
        <v>83.22</v>
      </c>
      <c r="O844" s="26">
        <f>L844-N844</f>
        <v>33.48</v>
      </c>
      <c r="P844">
        <f>IF(AND(OR(Dashboard!$C$5="All",F844=Dashboard!$C$5),OR(Dashboard!$G$5="All",I844=Dashboard!$G$5),OR(Dashboard!$K$5="All",G844=Dashboard!$K$5)),1,0)</f>
        <v>1</v>
      </c>
      <c r="Q844">
        <f>IF(P844=1,IF(COUNTIFS($C$2:C844,C844,$P$2:P844,1)=1,1,0),0)</f>
        <v>0</v>
      </c>
    </row>
    <row r="845">
      <c r="A845" s="24" t="n">
        <v>46013</v>
      </c>
      <c r="B845" s="25" t="n">
        <v>45992</v>
      </c>
      <c r="C845" t="inlineStr">
        <is>
          <t>SO-26253</t>
        </is>
      </c>
      <c r="D845" t="inlineStr">
        <is>
          <t>Saltrey Fine Foods</t>
        </is>
      </c>
      <c r="E845" t="inlineStr">
        <is>
          <t>Grocer</t>
        </is>
      </c>
      <c r="F845" t="inlineStr">
        <is>
          <t>North</t>
        </is>
      </c>
      <c r="G845" t="inlineStr">
        <is>
          <t>Priya N.</t>
        </is>
      </c>
      <c r="H845" t="inlineStr">
        <is>
          <t>Chai concentrate 1L x6</t>
        </is>
      </c>
      <c r="I845" t="inlineStr">
        <is>
          <t>Beverages</t>
        </is>
      </c>
      <c r="J845" t="n">
        <v>7</v>
      </c>
      <c r="K845" s="26" t="n">
        <v>42</v>
      </c>
      <c r="L845" s="26">
        <f>J845*K845</f>
        <v>294</v>
      </c>
      <c r="M845" s="26" t="n">
        <v>25.84</v>
      </c>
      <c r="N845" s="26">
        <f>J845*M845</f>
        <v>180.88</v>
      </c>
      <c r="O845" s="26">
        <f>L845-N845</f>
        <v>113.12</v>
      </c>
      <c r="P845">
        <f>IF(AND(OR(Dashboard!$C$5="All",F845=Dashboard!$C$5),OR(Dashboard!$G$5="All",I845=Dashboard!$G$5),OR(Dashboard!$K$5="All",G845=Dashboard!$K$5)),1,0)</f>
        <v>1</v>
      </c>
      <c r="Q845">
        <f>IF(P845=1,IF(COUNTIFS($C$2:C845,C845,$P$2:P845,1)=1,1,0),0)</f>
        <v>1</v>
      </c>
    </row>
    <row r="846">
      <c r="A846" s="24" t="n">
        <v>46013</v>
      </c>
      <c r="B846" s="25" t="n">
        <v>45992</v>
      </c>
      <c r="C846" t="inlineStr">
        <is>
          <t>SO-26253</t>
        </is>
      </c>
      <c r="D846" t="inlineStr">
        <is>
          <t>Saltrey Fine Foods</t>
        </is>
      </c>
      <c r="E846" t="inlineStr">
        <is>
          <t>Grocer</t>
        </is>
      </c>
      <c r="F846" t="inlineStr">
        <is>
          <t>North</t>
        </is>
      </c>
      <c r="G846" t="inlineStr">
        <is>
          <t>Priya N.</t>
        </is>
      </c>
      <c r="H846" t="inlineStr">
        <is>
          <t>Barista milk 1L x12</t>
        </is>
      </c>
      <c r="I846" t="inlineStr">
        <is>
          <t>Dairy &amp; eggs</t>
        </is>
      </c>
      <c r="J846" t="n">
        <v>6</v>
      </c>
      <c r="K846" s="26" t="n">
        <v>26.4</v>
      </c>
      <c r="L846" s="26">
        <f>J846*K846</f>
        <v>158.4</v>
      </c>
      <c r="M846" s="26" t="n">
        <v>21.75</v>
      </c>
      <c r="N846" s="26">
        <f>J846*M846</f>
        <v>130.5</v>
      </c>
      <c r="O846" s="26">
        <f>L846-N846</f>
        <v>27.9</v>
      </c>
      <c r="P846">
        <f>IF(AND(OR(Dashboard!$C$5="All",F846=Dashboard!$C$5),OR(Dashboard!$G$5="All",I846=Dashboard!$G$5),OR(Dashboard!$K$5="All",G846=Dashboard!$K$5)),1,0)</f>
        <v>1</v>
      </c>
      <c r="Q846">
        <f>IF(P846=1,IF(COUNTIFS($C$2:C846,C846,$P$2:P846,1)=1,1,0),0)</f>
        <v>0</v>
      </c>
    </row>
    <row r="847">
      <c r="A847" s="24" t="n">
        <v>46013</v>
      </c>
      <c r="B847" s="25" t="n">
        <v>45992</v>
      </c>
      <c r="C847" t="inlineStr">
        <is>
          <t>SO-26253</t>
        </is>
      </c>
      <c r="D847" t="inlineStr">
        <is>
          <t>Saltrey Fine Foods</t>
        </is>
      </c>
      <c r="E847" t="inlineStr">
        <is>
          <t>Grocer</t>
        </is>
      </c>
      <c r="F847" t="inlineStr">
        <is>
          <t>North</t>
        </is>
      </c>
      <c r="G847" t="inlineStr">
        <is>
          <t>Priya N.</t>
        </is>
      </c>
      <c r="H847" t="inlineStr">
        <is>
          <t>Gelato 5L</t>
        </is>
      </c>
      <c r="I847" t="inlineStr">
        <is>
          <t>Frozen</t>
        </is>
      </c>
      <c r="J847" t="n">
        <v>19</v>
      </c>
      <c r="K847" s="26" t="n">
        <v>46.5</v>
      </c>
      <c r="L847" s="26">
        <f>J847*K847</f>
        <v>883.5</v>
      </c>
      <c r="M847" s="26" t="n">
        <v>35.05</v>
      </c>
      <c r="N847" s="26">
        <f>J847*M847</f>
        <v>665.95</v>
      </c>
      <c r="O847" s="26">
        <f>L847-N847</f>
        <v>217.55</v>
      </c>
      <c r="P847">
        <f>IF(AND(OR(Dashboard!$C$5="All",F847=Dashboard!$C$5),OR(Dashboard!$G$5="All",I847=Dashboard!$G$5),OR(Dashboard!$K$5="All",G847=Dashboard!$K$5)),1,0)</f>
        <v>1</v>
      </c>
      <c r="Q847">
        <f>IF(P847=1,IF(COUNTIFS($C$2:C847,C847,$P$2:P847,1)=1,1,0),0)</f>
        <v>0</v>
      </c>
    </row>
    <row r="848">
      <c r="A848" s="24" t="n">
        <v>46013</v>
      </c>
      <c r="B848" s="25" t="n">
        <v>45992</v>
      </c>
      <c r="C848" t="inlineStr">
        <is>
          <t>SO-26273</t>
        </is>
      </c>
      <c r="D848" t="inlineStr">
        <is>
          <t>Nethercot Espresso Bar</t>
        </is>
      </c>
      <c r="E848" t="inlineStr">
        <is>
          <t>Café</t>
        </is>
      </c>
      <c r="F848" t="inlineStr">
        <is>
          <t>North</t>
        </is>
      </c>
      <c r="G848" t="inlineStr">
        <is>
          <t>Priya N.</t>
        </is>
      </c>
      <c r="H848" t="inlineStr">
        <is>
          <t>Bagels x36</t>
        </is>
      </c>
      <c r="I848" t="inlineStr">
        <is>
          <t>Bakery</t>
        </is>
      </c>
      <c r="J848" t="n">
        <v>8</v>
      </c>
      <c r="K848" s="26" t="n">
        <v>38.5</v>
      </c>
      <c r="L848" s="26">
        <f>J848*K848</f>
        <v>308</v>
      </c>
      <c r="M848" s="26" t="n">
        <v>22.13</v>
      </c>
      <c r="N848" s="26">
        <f>J848*M848</f>
        <v>177.04</v>
      </c>
      <c r="O848" s="26">
        <f>L848-N848</f>
        <v>130.96</v>
      </c>
      <c r="P848">
        <f>IF(AND(OR(Dashboard!$C$5="All",F848=Dashboard!$C$5),OR(Dashboard!$G$5="All",I848=Dashboard!$G$5),OR(Dashboard!$K$5="All",G848=Dashboard!$K$5)),1,0)</f>
        <v>1</v>
      </c>
      <c r="Q848">
        <f>IF(P848=1,IF(COUNTIFS($C$2:C848,C848,$P$2:P848,1)=1,1,0),0)</f>
        <v>1</v>
      </c>
    </row>
    <row r="849">
      <c r="A849" s="24" t="n">
        <v>46013</v>
      </c>
      <c r="B849" s="25" t="n">
        <v>45992</v>
      </c>
      <c r="C849" t="inlineStr">
        <is>
          <t>SO-26273</t>
        </is>
      </c>
      <c r="D849" t="inlineStr">
        <is>
          <t>Nethercot Espresso Bar</t>
        </is>
      </c>
      <c r="E849" t="inlineStr">
        <is>
          <t>Café</t>
        </is>
      </c>
      <c r="F849" t="inlineStr">
        <is>
          <t>North</t>
        </is>
      </c>
      <c r="G849" t="inlineStr">
        <is>
          <t>Priya N.</t>
        </is>
      </c>
      <c r="H849" t="inlineStr">
        <is>
          <t>Gelato 5L</t>
        </is>
      </c>
      <c r="I849" t="inlineStr">
        <is>
          <t>Frozen</t>
        </is>
      </c>
      <c r="J849" t="n">
        <v>6</v>
      </c>
      <c r="K849" s="26" t="n">
        <v>46.5</v>
      </c>
      <c r="L849" s="26">
        <f>J849*K849</f>
        <v>279</v>
      </c>
      <c r="M849" s="26" t="n">
        <v>37.16</v>
      </c>
      <c r="N849" s="26">
        <f>J849*M849</f>
        <v>222.96</v>
      </c>
      <c r="O849" s="26">
        <f>L849-N849</f>
        <v>56.04</v>
      </c>
      <c r="P849">
        <f>IF(AND(OR(Dashboard!$C$5="All",F849=Dashboard!$C$5),OR(Dashboard!$G$5="All",I849=Dashboard!$G$5),OR(Dashboard!$K$5="All",G849=Dashboard!$K$5)),1,0)</f>
        <v>1</v>
      </c>
      <c r="Q849">
        <f>IF(P849=1,IF(COUNTIFS($C$2:C849,C849,$P$2:P849,1)=1,1,0),0)</f>
        <v>0</v>
      </c>
    </row>
    <row r="850">
      <c r="A850" s="24" t="n">
        <v>46015</v>
      </c>
      <c r="B850" s="25" t="n">
        <v>45992</v>
      </c>
      <c r="C850" t="inlineStr">
        <is>
          <t>SO-26283</t>
        </is>
      </c>
      <c r="D850" t="inlineStr">
        <is>
          <t>Rivelle Dining Room</t>
        </is>
      </c>
      <c r="E850" t="inlineStr">
        <is>
          <t>Restaurant</t>
        </is>
      </c>
      <c r="F850" t="inlineStr">
        <is>
          <t>Regional</t>
        </is>
      </c>
      <c r="G850" t="inlineStr">
        <is>
          <t>Sam O.</t>
        </is>
      </c>
      <c r="H850" t="inlineStr">
        <is>
          <t>Brioche buns x24</t>
        </is>
      </c>
      <c r="I850" t="inlineStr">
        <is>
          <t>Bakery</t>
        </is>
      </c>
      <c r="J850" t="n">
        <v>13</v>
      </c>
      <c r="K850" s="26" t="n">
        <v>26.4</v>
      </c>
      <c r="L850" s="26">
        <f>J850*K850</f>
        <v>343.2</v>
      </c>
      <c r="M850" s="26" t="n">
        <v>15.03</v>
      </c>
      <c r="N850" s="26">
        <f>J850*M850</f>
        <v>195.39</v>
      </c>
      <c r="O850" s="26">
        <f>L850-N850</f>
        <v>147.81</v>
      </c>
      <c r="P850">
        <f>IF(AND(OR(Dashboard!$C$5="All",F850=Dashboard!$C$5),OR(Dashboard!$G$5="All",I850=Dashboard!$G$5),OR(Dashboard!$K$5="All",G850=Dashboard!$K$5)),1,0)</f>
        <v>1</v>
      </c>
      <c r="Q850">
        <f>IF(P850=1,IF(COUNTIFS($C$2:C850,C850,$P$2:P850,1)=1,1,0),0)</f>
        <v>1</v>
      </c>
    </row>
    <row r="851">
      <c r="A851" s="24" t="n">
        <v>46015</v>
      </c>
      <c r="B851" s="25" t="n">
        <v>45992</v>
      </c>
      <c r="C851" t="inlineStr">
        <is>
          <t>SO-26283</t>
        </is>
      </c>
      <c r="D851" t="inlineStr">
        <is>
          <t>Rivelle Dining Room</t>
        </is>
      </c>
      <c r="E851" t="inlineStr">
        <is>
          <t>Restaurant</t>
        </is>
      </c>
      <c r="F851" t="inlineStr">
        <is>
          <t>Regional</t>
        </is>
      </c>
      <c r="G851" t="inlineStr">
        <is>
          <t>Sam O.</t>
        </is>
      </c>
      <c r="H851" t="inlineStr">
        <is>
          <t>Olive oil 4L</t>
        </is>
      </c>
      <c r="I851" t="inlineStr">
        <is>
          <t>Dry goods</t>
        </is>
      </c>
      <c r="J851" t="n">
        <v>9</v>
      </c>
      <c r="K851" s="26" t="n">
        <v>38.9</v>
      </c>
      <c r="L851" s="26">
        <f>J851*K851</f>
        <v>350.1</v>
      </c>
      <c r="M851" s="26" t="n">
        <v>26.08</v>
      </c>
      <c r="N851" s="26">
        <f>J851*M851</f>
        <v>234.72</v>
      </c>
      <c r="O851" s="26">
        <f>L851-N851</f>
        <v>115.38</v>
      </c>
      <c r="P851">
        <f>IF(AND(OR(Dashboard!$C$5="All",F851=Dashboard!$C$5),OR(Dashboard!$G$5="All",I851=Dashboard!$G$5),OR(Dashboard!$K$5="All",G851=Dashboard!$K$5)),1,0)</f>
        <v>1</v>
      </c>
      <c r="Q851">
        <f>IF(P851=1,IF(COUNTIFS($C$2:C851,C851,$P$2:P851,1)=1,1,0),0)</f>
        <v>0</v>
      </c>
    </row>
    <row r="852">
      <c r="A852" s="24" t="n">
        <v>46015</v>
      </c>
      <c r="B852" s="25" t="n">
        <v>45992</v>
      </c>
      <c r="C852" t="inlineStr">
        <is>
          <t>SO-26298</t>
        </is>
      </c>
      <c r="D852" t="inlineStr">
        <is>
          <t>Brasken Events Co.</t>
        </is>
      </c>
      <c r="E852" t="inlineStr">
        <is>
          <t>Caterer</t>
        </is>
      </c>
      <c r="F852" t="inlineStr">
        <is>
          <t>North</t>
        </is>
      </c>
      <c r="G852" t="inlineStr">
        <is>
          <t>Priya N.</t>
        </is>
      </c>
      <c r="H852" t="inlineStr">
        <is>
          <t>Croissant dough x48</t>
        </is>
      </c>
      <c r="I852" t="inlineStr">
        <is>
          <t>Bakery</t>
        </is>
      </c>
      <c r="J852" t="n">
        <v>9</v>
      </c>
      <c r="K852" s="26" t="n">
        <v>67.2</v>
      </c>
      <c r="L852" s="26">
        <f>J852*K852</f>
        <v>604.8</v>
      </c>
      <c r="M852" s="26" t="n">
        <v>39.56</v>
      </c>
      <c r="N852" s="26">
        <f>J852*M852</f>
        <v>356.04</v>
      </c>
      <c r="O852" s="26">
        <f>L852-N852</f>
        <v>248.76</v>
      </c>
      <c r="P852">
        <f>IF(AND(OR(Dashboard!$C$5="All",F852=Dashboard!$C$5),OR(Dashboard!$G$5="All",I852=Dashboard!$G$5),OR(Dashboard!$K$5="All",G852=Dashboard!$K$5)),1,0)</f>
        <v>1</v>
      </c>
      <c r="Q852">
        <f>IF(P852=1,IF(COUNTIFS($C$2:C852,C852,$P$2:P852,1)=1,1,0),0)</f>
        <v>1</v>
      </c>
    </row>
    <row r="853">
      <c r="A853" s="24" t="n">
        <v>46015</v>
      </c>
      <c r="B853" s="25" t="n">
        <v>45992</v>
      </c>
      <c r="C853" t="inlineStr">
        <is>
          <t>SO-26298</t>
        </is>
      </c>
      <c r="D853" t="inlineStr">
        <is>
          <t>Brasken Events Co.</t>
        </is>
      </c>
      <c r="E853" t="inlineStr">
        <is>
          <t>Caterer</t>
        </is>
      </c>
      <c r="F853" t="inlineStr">
        <is>
          <t>North</t>
        </is>
      </c>
      <c r="G853" t="inlineStr">
        <is>
          <t>Priya N.</t>
        </is>
      </c>
      <c r="H853" t="inlineStr">
        <is>
          <t>Canned tomatoes 2.5kg</t>
        </is>
      </c>
      <c r="I853" t="inlineStr">
        <is>
          <t>Dry goods</t>
        </is>
      </c>
      <c r="J853" t="n">
        <v>14</v>
      </c>
      <c r="K853" s="26" t="n">
        <v>7.95</v>
      </c>
      <c r="L853" s="26">
        <f>J853*K853</f>
        <v>111.3</v>
      </c>
      <c r="M853" s="26" t="n">
        <v>5.66</v>
      </c>
      <c r="N853" s="26">
        <f>J853*M853</f>
        <v>79.24</v>
      </c>
      <c r="O853" s="26">
        <f>L853-N853</f>
        <v>32.06</v>
      </c>
      <c r="P853">
        <f>IF(AND(OR(Dashboard!$C$5="All",F853=Dashboard!$C$5),OR(Dashboard!$G$5="All",I853=Dashboard!$G$5),OR(Dashboard!$K$5="All",G853=Dashboard!$K$5)),1,0)</f>
        <v>1</v>
      </c>
      <c r="Q853">
        <f>IF(P853=1,IF(COUNTIFS($C$2:C853,C853,$P$2:P853,1)=1,1,0),0)</f>
        <v>0</v>
      </c>
    </row>
    <row r="854">
      <c r="A854" s="24" t="n">
        <v>46015</v>
      </c>
      <c r="B854" s="25" t="n">
        <v>45992</v>
      </c>
      <c r="C854" t="inlineStr">
        <is>
          <t>SO-26298</t>
        </is>
      </c>
      <c r="D854" t="inlineStr">
        <is>
          <t>Brasken Events Co.</t>
        </is>
      </c>
      <c r="E854" t="inlineStr">
        <is>
          <t>Caterer</t>
        </is>
      </c>
      <c r="F854" t="inlineStr">
        <is>
          <t>North</t>
        </is>
      </c>
      <c r="G854" t="inlineStr">
        <is>
          <t>Priya N.</t>
        </is>
      </c>
      <c r="H854" t="inlineStr">
        <is>
          <t>Cheddar block 2kg</t>
        </is>
      </c>
      <c r="I854" t="inlineStr">
        <is>
          <t>Dairy &amp; eggs</t>
        </is>
      </c>
      <c r="J854" t="n">
        <v>6</v>
      </c>
      <c r="K854" s="26" t="n">
        <v>31.5</v>
      </c>
      <c r="L854" s="26">
        <f>J854*K854</f>
        <v>189</v>
      </c>
      <c r="M854" s="26" t="n">
        <v>24.65</v>
      </c>
      <c r="N854" s="26">
        <f>J854*M854</f>
        <v>147.9</v>
      </c>
      <c r="O854" s="26">
        <f>L854-N854</f>
        <v>41.1</v>
      </c>
      <c r="P854">
        <f>IF(AND(OR(Dashboard!$C$5="All",F854=Dashboard!$C$5),OR(Dashboard!$G$5="All",I854=Dashboard!$G$5),OR(Dashboard!$K$5="All",G854=Dashboard!$K$5)),1,0)</f>
        <v>1</v>
      </c>
      <c r="Q854">
        <f>IF(P854=1,IF(COUNTIFS($C$2:C854,C854,$P$2:P854,1)=1,1,0),0)</f>
        <v>0</v>
      </c>
    </row>
    <row r="855">
      <c r="A855" s="24" t="n">
        <v>46015</v>
      </c>
      <c r="B855" s="25" t="n">
        <v>45992</v>
      </c>
      <c r="C855" t="inlineStr">
        <is>
          <t>SO-26298</t>
        </is>
      </c>
      <c r="D855" t="inlineStr">
        <is>
          <t>Brasken Events Co.</t>
        </is>
      </c>
      <c r="E855" t="inlineStr">
        <is>
          <t>Caterer</t>
        </is>
      </c>
      <c r="F855" t="inlineStr">
        <is>
          <t>North</t>
        </is>
      </c>
      <c r="G855" t="inlineStr">
        <is>
          <t>Priya N.</t>
        </is>
      </c>
      <c r="H855" t="inlineStr">
        <is>
          <t>Coffee beans 1kg</t>
        </is>
      </c>
      <c r="I855" t="inlineStr">
        <is>
          <t>Beverages</t>
        </is>
      </c>
      <c r="J855" t="n">
        <v>13</v>
      </c>
      <c r="K855" s="26" t="n">
        <v>31.5</v>
      </c>
      <c r="L855" s="26">
        <f>J855*K855</f>
        <v>409.5</v>
      </c>
      <c r="M855" s="26" t="n">
        <v>18.79</v>
      </c>
      <c r="N855" s="26">
        <f>J855*M855</f>
        <v>244.27</v>
      </c>
      <c r="O855" s="26">
        <f>L855-N855</f>
        <v>165.23</v>
      </c>
      <c r="P855">
        <f>IF(AND(OR(Dashboard!$C$5="All",F855=Dashboard!$C$5),OR(Dashboard!$G$5="All",I855=Dashboard!$G$5),OR(Dashboard!$K$5="All",G855=Dashboard!$K$5)),1,0)</f>
        <v>1</v>
      </c>
      <c r="Q855">
        <f>IF(P855=1,IF(COUNTIFS($C$2:C855,C855,$P$2:P855,1)=1,1,0),0)</f>
        <v>0</v>
      </c>
    </row>
    <row r="856">
      <c r="A856" s="24" t="n">
        <v>46016</v>
      </c>
      <c r="B856" s="25" t="n">
        <v>45992</v>
      </c>
      <c r="C856" t="inlineStr">
        <is>
          <t>SO-26243</t>
        </is>
      </c>
      <c r="D856" t="inlineStr">
        <is>
          <t>Corvane Café</t>
        </is>
      </c>
      <c r="E856" t="inlineStr">
        <is>
          <t>Café</t>
        </is>
      </c>
      <c r="F856" t="inlineStr">
        <is>
          <t>Regional</t>
        </is>
      </c>
      <c r="G856" t="inlineStr">
        <is>
          <t>Sam O.</t>
        </is>
      </c>
      <c r="H856" t="inlineStr">
        <is>
          <t>Chai concentrate 1L x6</t>
        </is>
      </c>
      <c r="I856" t="inlineStr">
        <is>
          <t>Beverages</t>
        </is>
      </c>
      <c r="J856" t="n">
        <v>6</v>
      </c>
      <c r="K856" s="26" t="n">
        <v>42</v>
      </c>
      <c r="L856" s="26">
        <f>J856*K856</f>
        <v>252</v>
      </c>
      <c r="M856" s="26" t="n">
        <v>27.18</v>
      </c>
      <c r="N856" s="26">
        <f>J856*M856</f>
        <v>163.08</v>
      </c>
      <c r="O856" s="26">
        <f>L856-N856</f>
        <v>88.92</v>
      </c>
      <c r="P856">
        <f>IF(AND(OR(Dashboard!$C$5="All",F856=Dashboard!$C$5),OR(Dashboard!$G$5="All",I856=Dashboard!$G$5),OR(Dashboard!$K$5="All",G856=Dashboard!$K$5)),1,0)</f>
        <v>1</v>
      </c>
      <c r="Q856">
        <f>IF(P856=1,IF(COUNTIFS($C$2:C856,C856,$P$2:P856,1)=1,1,0),0)</f>
        <v>1</v>
      </c>
    </row>
    <row r="857">
      <c r="A857" s="24" t="n">
        <v>46016</v>
      </c>
      <c r="B857" s="25" t="n">
        <v>45992</v>
      </c>
      <c r="C857" t="inlineStr">
        <is>
          <t>SO-26243</t>
        </is>
      </c>
      <c r="D857" t="inlineStr">
        <is>
          <t>Corvane Café</t>
        </is>
      </c>
      <c r="E857" t="inlineStr">
        <is>
          <t>Café</t>
        </is>
      </c>
      <c r="F857" t="inlineStr">
        <is>
          <t>Regional</t>
        </is>
      </c>
      <c r="G857" t="inlineStr">
        <is>
          <t>Sam O.</t>
        </is>
      </c>
      <c r="H857" t="inlineStr">
        <is>
          <t>Cheddar block 2kg</t>
        </is>
      </c>
      <c r="I857" t="inlineStr">
        <is>
          <t>Dairy &amp; eggs</t>
        </is>
      </c>
      <c r="J857" t="n">
        <v>4</v>
      </c>
      <c r="K857" s="26" t="n">
        <v>31.5</v>
      </c>
      <c r="L857" s="26">
        <f>J857*K857</f>
        <v>126</v>
      </c>
      <c r="M857" s="26" t="n">
        <v>25.74</v>
      </c>
      <c r="N857" s="26">
        <f>J857*M857</f>
        <v>102.96</v>
      </c>
      <c r="O857" s="26">
        <f>L857-N857</f>
        <v>23.04</v>
      </c>
      <c r="P857">
        <f>IF(AND(OR(Dashboard!$C$5="All",F857=Dashboard!$C$5),OR(Dashboard!$G$5="All",I857=Dashboard!$G$5),OR(Dashboard!$K$5="All",G857=Dashboard!$K$5)),1,0)</f>
        <v>1</v>
      </c>
      <c r="Q857">
        <f>IF(P857=1,IF(COUNTIFS($C$2:C857,C857,$P$2:P857,1)=1,1,0),0)</f>
        <v>0</v>
      </c>
    </row>
    <row r="858">
      <c r="A858" s="24" t="n">
        <v>46016</v>
      </c>
      <c r="B858" s="25" t="n">
        <v>45992</v>
      </c>
      <c r="C858" t="inlineStr">
        <is>
          <t>SO-26247</t>
        </is>
      </c>
      <c r="D858" t="inlineStr">
        <is>
          <t>Istowe Coffee House</t>
        </is>
      </c>
      <c r="E858" t="inlineStr">
        <is>
          <t>Café</t>
        </is>
      </c>
      <c r="F858" t="inlineStr">
        <is>
          <t>North</t>
        </is>
      </c>
      <c r="G858" t="inlineStr">
        <is>
          <t>Priya N.</t>
        </is>
      </c>
      <c r="H858" t="inlineStr">
        <is>
          <t>Chips 2.5kg x4</t>
        </is>
      </c>
      <c r="I858" t="inlineStr">
        <is>
          <t>Frozen</t>
        </is>
      </c>
      <c r="J858" t="n">
        <v>7</v>
      </c>
      <c r="K858" s="26" t="n">
        <v>29.6</v>
      </c>
      <c r="L858" s="26">
        <f>J858*K858</f>
        <v>207.2</v>
      </c>
      <c r="M858" s="26" t="n">
        <v>22.11</v>
      </c>
      <c r="N858" s="26">
        <f>J858*M858</f>
        <v>154.77</v>
      </c>
      <c r="O858" s="26">
        <f>L858-N858</f>
        <v>52.43</v>
      </c>
      <c r="P858">
        <f>IF(AND(OR(Dashboard!$C$5="All",F858=Dashboard!$C$5),OR(Dashboard!$G$5="All",I858=Dashboard!$G$5),OR(Dashboard!$K$5="All",G858=Dashboard!$K$5)),1,0)</f>
        <v>1</v>
      </c>
      <c r="Q858">
        <f>IF(P858=1,IF(COUNTIFS($C$2:C858,C858,$P$2:P858,1)=1,1,0),0)</f>
        <v>1</v>
      </c>
    </row>
    <row r="859">
      <c r="A859" s="24" t="n">
        <v>46016</v>
      </c>
      <c r="B859" s="25" t="n">
        <v>45992</v>
      </c>
      <c r="C859" t="inlineStr">
        <is>
          <t>SO-26247</t>
        </is>
      </c>
      <c r="D859" t="inlineStr">
        <is>
          <t>Istowe Coffee House</t>
        </is>
      </c>
      <c r="E859" t="inlineStr">
        <is>
          <t>Café</t>
        </is>
      </c>
      <c r="F859" t="inlineStr">
        <is>
          <t>North</t>
        </is>
      </c>
      <c r="G859" t="inlineStr">
        <is>
          <t>Priya N.</t>
        </is>
      </c>
      <c r="H859" t="inlineStr">
        <is>
          <t>Canned tomatoes 2.5kg</t>
        </is>
      </c>
      <c r="I859" t="inlineStr">
        <is>
          <t>Dry goods</t>
        </is>
      </c>
      <c r="J859" t="n">
        <v>4</v>
      </c>
      <c r="K859" s="26" t="n">
        <v>7.95</v>
      </c>
      <c r="L859" s="26">
        <f>J859*K859</f>
        <v>31.8</v>
      </c>
      <c r="M859" s="26" t="n">
        <v>5.34</v>
      </c>
      <c r="N859" s="26">
        <f>J859*M859</f>
        <v>21.36</v>
      </c>
      <c r="O859" s="26">
        <f>L859-N859</f>
        <v>10.44</v>
      </c>
      <c r="P859">
        <f>IF(AND(OR(Dashboard!$C$5="All",F859=Dashboard!$C$5),OR(Dashboard!$G$5="All",I859=Dashboard!$G$5),OR(Dashboard!$K$5="All",G859=Dashboard!$K$5)),1,0)</f>
        <v>1</v>
      </c>
      <c r="Q859">
        <f>IF(P859=1,IF(COUNTIFS($C$2:C859,C859,$P$2:P859,1)=1,1,0),0)</f>
        <v>0</v>
      </c>
    </row>
    <row r="860">
      <c r="A860" s="24" t="n">
        <v>46016</v>
      </c>
      <c r="B860" s="25" t="n">
        <v>45992</v>
      </c>
      <c r="C860" t="inlineStr">
        <is>
          <t>SO-26247</t>
        </is>
      </c>
      <c r="D860" t="inlineStr">
        <is>
          <t>Istowe Coffee House</t>
        </is>
      </c>
      <c r="E860" t="inlineStr">
        <is>
          <t>Café</t>
        </is>
      </c>
      <c r="F860" t="inlineStr">
        <is>
          <t>North</t>
        </is>
      </c>
      <c r="G860" t="inlineStr">
        <is>
          <t>Priya N.</t>
        </is>
      </c>
      <c r="H860" t="inlineStr">
        <is>
          <t>Bagels x36</t>
        </is>
      </c>
      <c r="I860" t="inlineStr">
        <is>
          <t>Bakery</t>
        </is>
      </c>
      <c r="J860" t="n">
        <v>5</v>
      </c>
      <c r="K860" s="26" t="n">
        <v>38.5</v>
      </c>
      <c r="L860" s="26">
        <f>J860*K860</f>
        <v>192.5</v>
      </c>
      <c r="M860" s="26" t="n">
        <v>21.99</v>
      </c>
      <c r="N860" s="26">
        <f>J860*M860</f>
        <v>109.95</v>
      </c>
      <c r="O860" s="26">
        <f>L860-N860</f>
        <v>82.55</v>
      </c>
      <c r="P860">
        <f>IF(AND(OR(Dashboard!$C$5="All",F860=Dashboard!$C$5),OR(Dashboard!$G$5="All",I860=Dashboard!$G$5),OR(Dashboard!$K$5="All",G860=Dashboard!$K$5)),1,0)</f>
        <v>1</v>
      </c>
      <c r="Q860">
        <f>IF(P860=1,IF(COUNTIFS($C$2:C860,C860,$P$2:P860,1)=1,1,0),0)</f>
        <v>0</v>
      </c>
    </row>
    <row r="861">
      <c r="A861" s="24" t="n">
        <v>46016</v>
      </c>
      <c r="B861" s="25" t="n">
        <v>45992</v>
      </c>
      <c r="C861" t="inlineStr">
        <is>
          <t>SO-26279</t>
        </is>
      </c>
      <c r="D861" t="inlineStr">
        <is>
          <t>Bellcourt Kitchen</t>
        </is>
      </c>
      <c r="E861" t="inlineStr">
        <is>
          <t>Restaurant</t>
        </is>
      </c>
      <c r="F861" t="inlineStr">
        <is>
          <t>East</t>
        </is>
      </c>
      <c r="G861" t="inlineStr">
        <is>
          <t>Priya N.</t>
        </is>
      </c>
      <c r="H861" t="inlineStr">
        <is>
          <t>Loose-leaf tea 500g</t>
        </is>
      </c>
      <c r="I861" t="inlineStr">
        <is>
          <t>Beverages</t>
        </is>
      </c>
      <c r="J861" t="n">
        <v>3</v>
      </c>
      <c r="K861" s="26" t="n">
        <v>18.9</v>
      </c>
      <c r="L861" s="26">
        <f>J861*K861</f>
        <v>56.7</v>
      </c>
      <c r="M861" s="26" t="n">
        <v>12.17</v>
      </c>
      <c r="N861" s="26">
        <f>J861*M861</f>
        <v>36.51</v>
      </c>
      <c r="O861" s="26">
        <f>L861-N861</f>
        <v>20.19</v>
      </c>
      <c r="P861">
        <f>IF(AND(OR(Dashboard!$C$5="All",F861=Dashboard!$C$5),OR(Dashboard!$G$5="All",I861=Dashboard!$G$5),OR(Dashboard!$K$5="All",G861=Dashboard!$K$5)),1,0)</f>
        <v>1</v>
      </c>
      <c r="Q861">
        <f>IF(P861=1,IF(COUNTIFS($C$2:C861,C861,$P$2:P861,1)=1,1,0),0)</f>
        <v>1</v>
      </c>
    </row>
    <row r="862">
      <c r="A862" s="24" t="n">
        <v>46016</v>
      </c>
      <c r="B862" s="25" t="n">
        <v>45992</v>
      </c>
      <c r="C862" t="inlineStr">
        <is>
          <t>SO-26279</t>
        </is>
      </c>
      <c r="D862" t="inlineStr">
        <is>
          <t>Bellcourt Kitchen</t>
        </is>
      </c>
      <c r="E862" t="inlineStr">
        <is>
          <t>Restaurant</t>
        </is>
      </c>
      <c r="F862" t="inlineStr">
        <is>
          <t>East</t>
        </is>
      </c>
      <c r="G862" t="inlineStr">
        <is>
          <t>Priya N.</t>
        </is>
      </c>
      <c r="H862" t="inlineStr">
        <is>
          <t>Olive oil 4L</t>
        </is>
      </c>
      <c r="I862" t="inlineStr">
        <is>
          <t>Dry goods</t>
        </is>
      </c>
      <c r="J862" t="n">
        <v>3</v>
      </c>
      <c r="K862" s="26" t="n">
        <v>38.9</v>
      </c>
      <c r="L862" s="26">
        <f>J862*K862</f>
        <v>116.7</v>
      </c>
      <c r="M862" s="26" t="n">
        <v>26.45</v>
      </c>
      <c r="N862" s="26">
        <f>J862*M862</f>
        <v>79.35</v>
      </c>
      <c r="O862" s="26">
        <f>L862-N862</f>
        <v>37.35</v>
      </c>
      <c r="P862">
        <f>IF(AND(OR(Dashboard!$C$5="All",F862=Dashboard!$C$5),OR(Dashboard!$G$5="All",I862=Dashboard!$G$5),OR(Dashboard!$K$5="All",G862=Dashboard!$K$5)),1,0)</f>
        <v>1</v>
      </c>
      <c r="Q862">
        <f>IF(P862=1,IF(COUNTIFS($C$2:C862,C862,$P$2:P862,1)=1,1,0),0)</f>
        <v>0</v>
      </c>
    </row>
    <row r="863">
      <c r="A863" s="24" t="n">
        <v>46016</v>
      </c>
      <c r="B863" s="25" t="n">
        <v>45992</v>
      </c>
      <c r="C863" t="inlineStr">
        <is>
          <t>SO-26279</t>
        </is>
      </c>
      <c r="D863" t="inlineStr">
        <is>
          <t>Bellcourt Kitchen</t>
        </is>
      </c>
      <c r="E863" t="inlineStr">
        <is>
          <t>Restaurant</t>
        </is>
      </c>
      <c r="F863" t="inlineStr">
        <is>
          <t>East</t>
        </is>
      </c>
      <c r="G863" t="inlineStr">
        <is>
          <t>Priya N.</t>
        </is>
      </c>
      <c r="H863" t="inlineStr">
        <is>
          <t>Frozen berries 2kg</t>
        </is>
      </c>
      <c r="I863" t="inlineStr">
        <is>
          <t>Frozen</t>
        </is>
      </c>
      <c r="J863" t="n">
        <v>9</v>
      </c>
      <c r="K863" s="26" t="n">
        <v>19.8</v>
      </c>
      <c r="L863" s="26">
        <f>J863*K863</f>
        <v>178.2</v>
      </c>
      <c r="M863" s="26" t="n">
        <v>15.82</v>
      </c>
      <c r="N863" s="26">
        <f>J863*M863</f>
        <v>142.38</v>
      </c>
      <c r="O863" s="26">
        <f>L863-N863</f>
        <v>35.82</v>
      </c>
      <c r="P863">
        <f>IF(AND(OR(Dashboard!$C$5="All",F863=Dashboard!$C$5),OR(Dashboard!$G$5="All",I863=Dashboard!$G$5),OR(Dashboard!$K$5="All",G863=Dashboard!$K$5)),1,0)</f>
        <v>1</v>
      </c>
      <c r="Q863">
        <f>IF(P863=1,IF(COUNTIFS($C$2:C863,C863,$P$2:P863,1)=1,1,0),0)</f>
        <v>0</v>
      </c>
    </row>
    <row r="864">
      <c r="A864" s="24" t="n">
        <v>46017</v>
      </c>
      <c r="B864" s="25" t="n">
        <v>45992</v>
      </c>
      <c r="C864" t="inlineStr">
        <is>
          <t>SO-26287</t>
        </is>
      </c>
      <c r="D864" t="inlineStr">
        <is>
          <t>Elsbrook Coffee House</t>
        </is>
      </c>
      <c r="E864" t="inlineStr">
        <is>
          <t>Café</t>
        </is>
      </c>
      <c r="F864" t="inlineStr">
        <is>
          <t>South</t>
        </is>
      </c>
      <c r="G864" t="inlineStr">
        <is>
          <t>Tom W.</t>
        </is>
      </c>
      <c r="H864" t="inlineStr">
        <is>
          <t>Sourdough loaf x10</t>
        </is>
      </c>
      <c r="I864" t="inlineStr">
        <is>
          <t>Bakery</t>
        </is>
      </c>
      <c r="J864" t="n">
        <v>8</v>
      </c>
      <c r="K864" s="26" t="n">
        <v>52</v>
      </c>
      <c r="L864" s="26">
        <f>J864*K864</f>
        <v>416</v>
      </c>
      <c r="M864" s="26" t="n">
        <v>28.72</v>
      </c>
      <c r="N864" s="26">
        <f>J864*M864</f>
        <v>229.76</v>
      </c>
      <c r="O864" s="26">
        <f>L864-N864</f>
        <v>186.24</v>
      </c>
      <c r="P864">
        <f>IF(AND(OR(Dashboard!$C$5="All",F864=Dashboard!$C$5),OR(Dashboard!$G$5="All",I864=Dashboard!$G$5),OR(Dashboard!$K$5="All",G864=Dashboard!$K$5)),1,0)</f>
        <v>1</v>
      </c>
      <c r="Q864">
        <f>IF(P864=1,IF(COUNTIFS($C$2:C864,C864,$P$2:P864,1)=1,1,0),0)</f>
        <v>1</v>
      </c>
    </row>
    <row r="865">
      <c r="A865" s="24" t="n">
        <v>46017</v>
      </c>
      <c r="B865" s="25" t="n">
        <v>45992</v>
      </c>
      <c r="C865" t="inlineStr">
        <is>
          <t>SO-26287</t>
        </is>
      </c>
      <c r="D865" t="inlineStr">
        <is>
          <t>Elsbrook Coffee House</t>
        </is>
      </c>
      <c r="E865" t="inlineStr">
        <is>
          <t>Café</t>
        </is>
      </c>
      <c r="F865" t="inlineStr">
        <is>
          <t>South</t>
        </is>
      </c>
      <c r="G865" t="inlineStr">
        <is>
          <t>Tom W.</t>
        </is>
      </c>
      <c r="H865" t="inlineStr">
        <is>
          <t>Chips 2.5kg x4</t>
        </is>
      </c>
      <c r="I865" t="inlineStr">
        <is>
          <t>Frozen</t>
        </is>
      </c>
      <c r="J865" t="n">
        <v>9</v>
      </c>
      <c r="K865" s="26" t="n">
        <v>29.6</v>
      </c>
      <c r="L865" s="26">
        <f>J865*K865</f>
        <v>266.4</v>
      </c>
      <c r="M865" s="26" t="n">
        <v>22.61</v>
      </c>
      <c r="N865" s="26">
        <f>J865*M865</f>
        <v>203.49</v>
      </c>
      <c r="O865" s="26">
        <f>L865-N865</f>
        <v>62.91</v>
      </c>
      <c r="P865">
        <f>IF(AND(OR(Dashboard!$C$5="All",F865=Dashboard!$C$5),OR(Dashboard!$G$5="All",I865=Dashboard!$G$5),OR(Dashboard!$K$5="All",G865=Dashboard!$K$5)),1,0)</f>
        <v>1</v>
      </c>
      <c r="Q865">
        <f>IF(P865=1,IF(COUNTIFS($C$2:C865,C865,$P$2:P865,1)=1,1,0),0)</f>
        <v>0</v>
      </c>
    </row>
    <row r="866">
      <c r="A866" s="24" t="n">
        <v>46018</v>
      </c>
      <c r="B866" s="25" t="n">
        <v>45992</v>
      </c>
      <c r="C866" t="inlineStr">
        <is>
          <t>SO-26241</t>
        </is>
      </c>
      <c r="D866" t="inlineStr">
        <is>
          <t>Saltrey Fine Foods</t>
        </is>
      </c>
      <c r="E866" t="inlineStr">
        <is>
          <t>Grocer</t>
        </is>
      </c>
      <c r="F866" t="inlineStr">
        <is>
          <t>North</t>
        </is>
      </c>
      <c r="G866" t="inlineStr">
        <is>
          <t>Priya N.</t>
        </is>
      </c>
      <c r="H866" t="inlineStr">
        <is>
          <t>Plain flour 12.5kg</t>
        </is>
      </c>
      <c r="I866" t="inlineStr">
        <is>
          <t>Dry goods</t>
        </is>
      </c>
      <c r="J866" t="n">
        <v>22</v>
      </c>
      <c r="K866" s="26" t="n">
        <v>24.6</v>
      </c>
      <c r="L866" s="26">
        <f>J866*K866</f>
        <v>541.2</v>
      </c>
      <c r="M866" s="26" t="n">
        <v>16.9</v>
      </c>
      <c r="N866" s="26">
        <f>J866*M866</f>
        <v>371.8</v>
      </c>
      <c r="O866" s="26">
        <f>L866-N866</f>
        <v>169.4</v>
      </c>
      <c r="P866">
        <f>IF(AND(OR(Dashboard!$C$5="All",F866=Dashboard!$C$5),OR(Dashboard!$G$5="All",I866=Dashboard!$G$5),OR(Dashboard!$K$5="All",G866=Dashboard!$K$5)),1,0)</f>
        <v>1</v>
      </c>
      <c r="Q866">
        <f>IF(P866=1,IF(COUNTIFS($C$2:C866,C866,$P$2:P866,1)=1,1,0),0)</f>
        <v>1</v>
      </c>
    </row>
    <row r="867">
      <c r="A867" s="24" t="n">
        <v>46018</v>
      </c>
      <c r="B867" s="25" t="n">
        <v>45992</v>
      </c>
      <c r="C867" t="inlineStr">
        <is>
          <t>SO-26241</t>
        </is>
      </c>
      <c r="D867" t="inlineStr">
        <is>
          <t>Saltrey Fine Foods</t>
        </is>
      </c>
      <c r="E867" t="inlineStr">
        <is>
          <t>Grocer</t>
        </is>
      </c>
      <c r="F867" t="inlineStr">
        <is>
          <t>North</t>
        </is>
      </c>
      <c r="G867" t="inlineStr">
        <is>
          <t>Priya N.</t>
        </is>
      </c>
      <c r="H867" t="inlineStr">
        <is>
          <t>Frozen berries 2kg</t>
        </is>
      </c>
      <c r="I867" t="inlineStr">
        <is>
          <t>Frozen</t>
        </is>
      </c>
      <c r="J867" t="n">
        <v>29</v>
      </c>
      <c r="K867" s="26" t="n">
        <v>19.8</v>
      </c>
      <c r="L867" s="26">
        <f>J867*K867</f>
        <v>574.2</v>
      </c>
      <c r="M867" s="26" t="n">
        <v>15.01</v>
      </c>
      <c r="N867" s="26">
        <f>J867*M867</f>
        <v>435.29</v>
      </c>
      <c r="O867" s="26">
        <f>L867-N867</f>
        <v>138.91</v>
      </c>
      <c r="P867">
        <f>IF(AND(OR(Dashboard!$C$5="All",F867=Dashboard!$C$5),OR(Dashboard!$G$5="All",I867=Dashboard!$G$5),OR(Dashboard!$K$5="All",G867=Dashboard!$K$5)),1,0)</f>
        <v>1</v>
      </c>
      <c r="Q867">
        <f>IF(P867=1,IF(COUNTIFS($C$2:C867,C867,$P$2:P867,1)=1,1,0),0)</f>
        <v>0</v>
      </c>
    </row>
    <row r="868">
      <c r="A868" s="24" t="n">
        <v>46018</v>
      </c>
      <c r="B868" s="25" t="n">
        <v>45992</v>
      </c>
      <c r="C868" t="inlineStr">
        <is>
          <t>SO-26241</t>
        </is>
      </c>
      <c r="D868" t="inlineStr">
        <is>
          <t>Saltrey Fine Foods</t>
        </is>
      </c>
      <c r="E868" t="inlineStr">
        <is>
          <t>Grocer</t>
        </is>
      </c>
      <c r="F868" t="inlineStr">
        <is>
          <t>North</t>
        </is>
      </c>
      <c r="G868" t="inlineStr">
        <is>
          <t>Priya N.</t>
        </is>
      </c>
      <c r="H868" t="inlineStr">
        <is>
          <t>Bagels x36</t>
        </is>
      </c>
      <c r="I868" t="inlineStr">
        <is>
          <t>Bakery</t>
        </is>
      </c>
      <c r="J868" t="n">
        <v>30</v>
      </c>
      <c r="K868" s="26" t="n">
        <v>38.5</v>
      </c>
      <c r="L868" s="26">
        <f>J868*K868</f>
        <v>1155</v>
      </c>
      <c r="M868" s="26" t="n">
        <v>21.8</v>
      </c>
      <c r="N868" s="26">
        <f>J868*M868</f>
        <v>654</v>
      </c>
      <c r="O868" s="26">
        <f>L868-N868</f>
        <v>501</v>
      </c>
      <c r="P868">
        <f>IF(AND(OR(Dashboard!$C$5="All",F868=Dashboard!$C$5),OR(Dashboard!$G$5="All",I868=Dashboard!$G$5),OR(Dashboard!$K$5="All",G868=Dashboard!$K$5)),1,0)</f>
        <v>1</v>
      </c>
      <c r="Q868">
        <f>IF(P868=1,IF(COUNTIFS($C$2:C868,C868,$P$2:P868,1)=1,1,0),0)</f>
        <v>0</v>
      </c>
    </row>
    <row r="869">
      <c r="A869" s="24" t="n">
        <v>46018</v>
      </c>
      <c r="B869" s="25" t="n">
        <v>45992</v>
      </c>
      <c r="C869" t="inlineStr">
        <is>
          <t>SO-26241</t>
        </is>
      </c>
      <c r="D869" t="inlineStr">
        <is>
          <t>Saltrey Fine Foods</t>
        </is>
      </c>
      <c r="E869" t="inlineStr">
        <is>
          <t>Grocer</t>
        </is>
      </c>
      <c r="F869" t="inlineStr">
        <is>
          <t>North</t>
        </is>
      </c>
      <c r="G869" t="inlineStr">
        <is>
          <t>Priya N.</t>
        </is>
      </c>
      <c r="H869" t="inlineStr">
        <is>
          <t>Full cream milk 2L x6</t>
        </is>
      </c>
      <c r="I869" t="inlineStr">
        <is>
          <t>Dairy &amp; eggs</t>
        </is>
      </c>
      <c r="J869" t="n">
        <v>13</v>
      </c>
      <c r="K869" s="26" t="n">
        <v>15.6</v>
      </c>
      <c r="L869" s="26">
        <f>J869*K869</f>
        <v>202.8</v>
      </c>
      <c r="M869" s="26" t="n">
        <v>12.8</v>
      </c>
      <c r="N869" s="26">
        <f>J869*M869</f>
        <v>166.4</v>
      </c>
      <c r="O869" s="26">
        <f>L869-N869</f>
        <v>36.4</v>
      </c>
      <c r="P869">
        <f>IF(AND(OR(Dashboard!$C$5="All",F869=Dashboard!$C$5),OR(Dashboard!$G$5="All",I869=Dashboard!$G$5),OR(Dashboard!$K$5="All",G869=Dashboard!$K$5)),1,0)</f>
        <v>1</v>
      </c>
      <c r="Q869">
        <f>IF(P869=1,IF(COUNTIFS($C$2:C869,C869,$P$2:P869,1)=1,1,0),0)</f>
        <v>0</v>
      </c>
    </row>
    <row r="870">
      <c r="A870" s="24" t="n">
        <v>46018</v>
      </c>
      <c r="B870" s="25" t="n">
        <v>45992</v>
      </c>
      <c r="C870" t="inlineStr">
        <is>
          <t>SO-26250</t>
        </is>
      </c>
      <c r="D870" t="inlineStr">
        <is>
          <t>Orrinby Bistro</t>
        </is>
      </c>
      <c r="E870" t="inlineStr">
        <is>
          <t>Restaurant</t>
        </is>
      </c>
      <c r="F870" t="inlineStr">
        <is>
          <t>South</t>
        </is>
      </c>
      <c r="G870" t="inlineStr">
        <is>
          <t>Tom W.</t>
        </is>
      </c>
      <c r="H870" t="inlineStr">
        <is>
          <t>Sourdough loaf x10</t>
        </is>
      </c>
      <c r="I870" t="inlineStr">
        <is>
          <t>Bakery</t>
        </is>
      </c>
      <c r="J870" t="n">
        <v>12</v>
      </c>
      <c r="K870" s="26" t="n">
        <v>52</v>
      </c>
      <c r="L870" s="26">
        <f>J870*K870</f>
        <v>624</v>
      </c>
      <c r="M870" s="26" t="n">
        <v>30.22</v>
      </c>
      <c r="N870" s="26">
        <f>J870*M870</f>
        <v>362.64</v>
      </c>
      <c r="O870" s="26">
        <f>L870-N870</f>
        <v>261.36</v>
      </c>
      <c r="P870">
        <f>IF(AND(OR(Dashboard!$C$5="All",F870=Dashboard!$C$5),OR(Dashboard!$G$5="All",I870=Dashboard!$G$5),OR(Dashboard!$K$5="All",G870=Dashboard!$K$5)),1,0)</f>
        <v>1</v>
      </c>
      <c r="Q870">
        <f>IF(P870=1,IF(COUNTIFS($C$2:C870,C870,$P$2:P870,1)=1,1,0),0)</f>
        <v>1</v>
      </c>
    </row>
    <row r="871">
      <c r="A871" s="24" t="n">
        <v>46018</v>
      </c>
      <c r="B871" s="25" t="n">
        <v>45992</v>
      </c>
      <c r="C871" t="inlineStr">
        <is>
          <t>SO-26250</t>
        </is>
      </c>
      <c r="D871" t="inlineStr">
        <is>
          <t>Orrinby Bistro</t>
        </is>
      </c>
      <c r="E871" t="inlineStr">
        <is>
          <t>Restaurant</t>
        </is>
      </c>
      <c r="F871" t="inlineStr">
        <is>
          <t>South</t>
        </is>
      </c>
      <c r="G871" t="inlineStr">
        <is>
          <t>Tom W.</t>
        </is>
      </c>
      <c r="H871" t="inlineStr">
        <is>
          <t>Full cream milk 2L x6</t>
        </is>
      </c>
      <c r="I871" t="inlineStr">
        <is>
          <t>Dairy &amp; eggs</t>
        </is>
      </c>
      <c r="J871" t="n">
        <v>8</v>
      </c>
      <c r="K871" s="26" t="n">
        <v>15.6</v>
      </c>
      <c r="L871" s="26">
        <f>J871*K871</f>
        <v>124.8</v>
      </c>
      <c r="M871" s="26" t="n">
        <v>12.6</v>
      </c>
      <c r="N871" s="26">
        <f>J871*M871</f>
        <v>100.8</v>
      </c>
      <c r="O871" s="26">
        <f>L871-N871</f>
        <v>24</v>
      </c>
      <c r="P871">
        <f>IF(AND(OR(Dashboard!$C$5="All",F871=Dashboard!$C$5),OR(Dashboard!$G$5="All",I871=Dashboard!$G$5),OR(Dashboard!$K$5="All",G871=Dashboard!$K$5)),1,0)</f>
        <v>1</v>
      </c>
      <c r="Q871">
        <f>IF(P871=1,IF(COUNTIFS($C$2:C871,C871,$P$2:P871,1)=1,1,0),0)</f>
        <v>0</v>
      </c>
    </row>
    <row r="872">
      <c r="A872" s="24" t="n">
        <v>46018</v>
      </c>
      <c r="B872" s="25" t="n">
        <v>45992</v>
      </c>
      <c r="C872" t="inlineStr">
        <is>
          <t>SO-26294</t>
        </is>
      </c>
      <c r="D872" t="inlineStr">
        <is>
          <t>Fennick Espresso Bar</t>
        </is>
      </c>
      <c r="E872" t="inlineStr">
        <is>
          <t>Café</t>
        </is>
      </c>
      <c r="F872" t="inlineStr">
        <is>
          <t>East</t>
        </is>
      </c>
      <c r="G872" t="inlineStr">
        <is>
          <t>Priya N.</t>
        </is>
      </c>
      <c r="H872" t="inlineStr">
        <is>
          <t>Free-range eggs 15dz</t>
        </is>
      </c>
      <c r="I872" t="inlineStr">
        <is>
          <t>Dairy &amp; eggs</t>
        </is>
      </c>
      <c r="J872" t="n">
        <v>9</v>
      </c>
      <c r="K872" s="26" t="n">
        <v>84</v>
      </c>
      <c r="L872" s="26">
        <f>J872*K872</f>
        <v>756</v>
      </c>
      <c r="M872" s="26" t="n">
        <v>67.72</v>
      </c>
      <c r="N872" s="26">
        <f>J872*M872</f>
        <v>609.48</v>
      </c>
      <c r="O872" s="26">
        <f>L872-N872</f>
        <v>146.52</v>
      </c>
      <c r="P872">
        <f>IF(AND(OR(Dashboard!$C$5="All",F872=Dashboard!$C$5),OR(Dashboard!$G$5="All",I872=Dashboard!$G$5),OR(Dashboard!$K$5="All",G872=Dashboard!$K$5)),1,0)</f>
        <v>1</v>
      </c>
      <c r="Q872">
        <f>IF(P872=1,IF(COUNTIFS($C$2:C872,C872,$P$2:P872,1)=1,1,0),0)</f>
        <v>1</v>
      </c>
    </row>
    <row r="873">
      <c r="A873" s="24" t="n">
        <v>46018</v>
      </c>
      <c r="B873" s="25" t="n">
        <v>45992</v>
      </c>
      <c r="C873" t="inlineStr">
        <is>
          <t>SO-26294</t>
        </is>
      </c>
      <c r="D873" t="inlineStr">
        <is>
          <t>Fennick Espresso Bar</t>
        </is>
      </c>
      <c r="E873" t="inlineStr">
        <is>
          <t>Café</t>
        </is>
      </c>
      <c r="F873" t="inlineStr">
        <is>
          <t>East</t>
        </is>
      </c>
      <c r="G873" t="inlineStr">
        <is>
          <t>Priya N.</t>
        </is>
      </c>
      <c r="H873" t="inlineStr">
        <is>
          <t>Gelato 5L</t>
        </is>
      </c>
      <c r="I873" t="inlineStr">
        <is>
          <t>Frozen</t>
        </is>
      </c>
      <c r="J873" t="n">
        <v>2</v>
      </c>
      <c r="K873" s="26" t="n">
        <v>46.5</v>
      </c>
      <c r="L873" s="26">
        <f>J873*K873</f>
        <v>93</v>
      </c>
      <c r="M873" s="26" t="n">
        <v>35.29</v>
      </c>
      <c r="N873" s="26">
        <f>J873*M873</f>
        <v>70.58</v>
      </c>
      <c r="O873" s="26">
        <f>L873-N873</f>
        <v>22.42</v>
      </c>
      <c r="P873">
        <f>IF(AND(OR(Dashboard!$C$5="All",F873=Dashboard!$C$5),OR(Dashboard!$G$5="All",I873=Dashboard!$G$5),OR(Dashboard!$K$5="All",G873=Dashboard!$K$5)),1,0)</f>
        <v>1</v>
      </c>
      <c r="Q873">
        <f>IF(P873=1,IF(COUNTIFS($C$2:C873,C873,$P$2:P873,1)=1,1,0),0)</f>
        <v>0</v>
      </c>
    </row>
    <row r="874">
      <c r="A874" s="24" t="n">
        <v>46019</v>
      </c>
      <c r="B874" s="25" t="n">
        <v>45992</v>
      </c>
      <c r="C874" t="inlineStr">
        <is>
          <t>SO-26266</t>
        </is>
      </c>
      <c r="D874" t="inlineStr">
        <is>
          <t>Velloc Dining Room</t>
        </is>
      </c>
      <c r="E874" t="inlineStr">
        <is>
          <t>Restaurant</t>
        </is>
      </c>
      <c r="F874" t="inlineStr">
        <is>
          <t>East</t>
        </is>
      </c>
      <c r="G874" t="inlineStr">
        <is>
          <t>Priya N.</t>
        </is>
      </c>
      <c r="H874" t="inlineStr">
        <is>
          <t>Sparkling water 24pk</t>
        </is>
      </c>
      <c r="I874" t="inlineStr">
        <is>
          <t>Beverages</t>
        </is>
      </c>
      <c r="J874" t="n">
        <v>7</v>
      </c>
      <c r="K874" s="26" t="n">
        <v>21.6</v>
      </c>
      <c r="L874" s="26">
        <f>J874*K874</f>
        <v>151.2</v>
      </c>
      <c r="M874" s="26" t="n">
        <v>12.82</v>
      </c>
      <c r="N874" s="26">
        <f>J874*M874</f>
        <v>89.74</v>
      </c>
      <c r="O874" s="26">
        <f>L874-N874</f>
        <v>61.46</v>
      </c>
      <c r="P874">
        <f>IF(AND(OR(Dashboard!$C$5="All",F874=Dashboard!$C$5),OR(Dashboard!$G$5="All",I874=Dashboard!$G$5),OR(Dashboard!$K$5="All",G874=Dashboard!$K$5)),1,0)</f>
        <v>1</v>
      </c>
      <c r="Q874">
        <f>IF(P874=1,IF(COUNTIFS($C$2:C874,C874,$P$2:P874,1)=1,1,0),0)</f>
        <v>1</v>
      </c>
    </row>
    <row r="875">
      <c r="A875" s="24" t="n">
        <v>46019</v>
      </c>
      <c r="B875" s="25" t="n">
        <v>45992</v>
      </c>
      <c r="C875" t="inlineStr">
        <is>
          <t>SO-26266</t>
        </is>
      </c>
      <c r="D875" t="inlineStr">
        <is>
          <t>Velloc Dining Room</t>
        </is>
      </c>
      <c r="E875" t="inlineStr">
        <is>
          <t>Restaurant</t>
        </is>
      </c>
      <c r="F875" t="inlineStr">
        <is>
          <t>East</t>
        </is>
      </c>
      <c r="G875" t="inlineStr">
        <is>
          <t>Priya N.</t>
        </is>
      </c>
      <c r="H875" t="inlineStr">
        <is>
          <t>Canned tomatoes 2.5kg</t>
        </is>
      </c>
      <c r="I875" t="inlineStr">
        <is>
          <t>Dry goods</t>
        </is>
      </c>
      <c r="J875" t="n">
        <v>5</v>
      </c>
      <c r="K875" s="26" t="n">
        <v>7.95</v>
      </c>
      <c r="L875" s="26">
        <f>J875*K875</f>
        <v>39.75</v>
      </c>
      <c r="M875" s="26" t="n">
        <v>5.69</v>
      </c>
      <c r="N875" s="26">
        <f>J875*M875</f>
        <v>28.45</v>
      </c>
      <c r="O875" s="26">
        <f>L875-N875</f>
        <v>11.3</v>
      </c>
      <c r="P875">
        <f>IF(AND(OR(Dashboard!$C$5="All",F875=Dashboard!$C$5),OR(Dashboard!$G$5="All",I875=Dashboard!$G$5),OR(Dashboard!$K$5="All",G875=Dashboard!$K$5)),1,0)</f>
        <v>1</v>
      </c>
      <c r="Q875">
        <f>IF(P875=1,IF(COUNTIFS($C$2:C875,C875,$P$2:P875,1)=1,1,0),0)</f>
        <v>0</v>
      </c>
    </row>
    <row r="876">
      <c r="A876" s="24" t="n">
        <v>46019</v>
      </c>
      <c r="B876" s="25" t="n">
        <v>45992</v>
      </c>
      <c r="C876" t="inlineStr">
        <is>
          <t>SO-26268</t>
        </is>
      </c>
      <c r="D876" t="inlineStr">
        <is>
          <t>Gorrowin Dining Room</t>
        </is>
      </c>
      <c r="E876" t="inlineStr">
        <is>
          <t>Restaurant</t>
        </is>
      </c>
      <c r="F876" t="inlineStr">
        <is>
          <t>West</t>
        </is>
      </c>
      <c r="G876" t="inlineStr">
        <is>
          <t>Lena K.</t>
        </is>
      </c>
      <c r="H876" t="inlineStr">
        <is>
          <t>Bagels x36</t>
        </is>
      </c>
      <c r="I876" t="inlineStr">
        <is>
          <t>Bakery</t>
        </is>
      </c>
      <c r="J876" t="n">
        <v>11</v>
      </c>
      <c r="K876" s="26" t="n">
        <v>38.5</v>
      </c>
      <c r="L876" s="26">
        <f>J876*K876</f>
        <v>423.5</v>
      </c>
      <c r="M876" s="26" t="n">
        <v>22.15</v>
      </c>
      <c r="N876" s="26">
        <f>J876*M876</f>
        <v>243.65</v>
      </c>
      <c r="O876" s="26">
        <f>L876-N876</f>
        <v>179.85</v>
      </c>
      <c r="P876">
        <f>IF(AND(OR(Dashboard!$C$5="All",F876=Dashboard!$C$5),OR(Dashboard!$G$5="All",I876=Dashboard!$G$5),OR(Dashboard!$K$5="All",G876=Dashboard!$K$5)),1,0)</f>
        <v>1</v>
      </c>
      <c r="Q876">
        <f>IF(P876=1,IF(COUNTIFS($C$2:C876,C876,$P$2:P876,1)=1,1,0),0)</f>
        <v>1</v>
      </c>
    </row>
    <row r="877">
      <c r="A877" s="24" t="n">
        <v>46019</v>
      </c>
      <c r="B877" s="25" t="n">
        <v>45992</v>
      </c>
      <c r="C877" t="inlineStr">
        <is>
          <t>SO-26268</t>
        </is>
      </c>
      <c r="D877" t="inlineStr">
        <is>
          <t>Gorrowin Dining Room</t>
        </is>
      </c>
      <c r="E877" t="inlineStr">
        <is>
          <t>Restaurant</t>
        </is>
      </c>
      <c r="F877" t="inlineStr">
        <is>
          <t>West</t>
        </is>
      </c>
      <c r="G877" t="inlineStr">
        <is>
          <t>Lena K.</t>
        </is>
      </c>
      <c r="H877" t="inlineStr">
        <is>
          <t>Chips 2.5kg x4</t>
        </is>
      </c>
      <c r="I877" t="inlineStr">
        <is>
          <t>Frozen</t>
        </is>
      </c>
      <c r="J877" t="n">
        <v>9</v>
      </c>
      <c r="K877" s="26" t="n">
        <v>29.6</v>
      </c>
      <c r="L877" s="26">
        <f>J877*K877</f>
        <v>266.4</v>
      </c>
      <c r="M877" s="26" t="n">
        <v>22.56</v>
      </c>
      <c r="N877" s="26">
        <f>J877*M877</f>
        <v>203.04</v>
      </c>
      <c r="O877" s="26">
        <f>L877-N877</f>
        <v>63.36</v>
      </c>
      <c r="P877">
        <f>IF(AND(OR(Dashboard!$C$5="All",F877=Dashboard!$C$5),OR(Dashboard!$G$5="All",I877=Dashboard!$G$5),OR(Dashboard!$K$5="All",G877=Dashboard!$K$5)),1,0)</f>
        <v>1</v>
      </c>
      <c r="Q877">
        <f>IF(P877=1,IF(COUNTIFS($C$2:C877,C877,$P$2:P877,1)=1,1,0),0)</f>
        <v>0</v>
      </c>
    </row>
    <row r="878">
      <c r="A878" s="24" t="n">
        <v>46019</v>
      </c>
      <c r="B878" s="25" t="n">
        <v>45992</v>
      </c>
      <c r="C878" t="inlineStr">
        <is>
          <t>SO-26268</t>
        </is>
      </c>
      <c r="D878" t="inlineStr">
        <is>
          <t>Gorrowin Dining Room</t>
        </is>
      </c>
      <c r="E878" t="inlineStr">
        <is>
          <t>Restaurant</t>
        </is>
      </c>
      <c r="F878" t="inlineStr">
        <is>
          <t>West</t>
        </is>
      </c>
      <c r="G878" t="inlineStr">
        <is>
          <t>Lena K.</t>
        </is>
      </c>
      <c r="H878" t="inlineStr">
        <is>
          <t>Unsalted butter 5kg</t>
        </is>
      </c>
      <c r="I878" t="inlineStr">
        <is>
          <t>Dairy &amp; eggs</t>
        </is>
      </c>
      <c r="J878" t="n">
        <v>14</v>
      </c>
      <c r="K878" s="26" t="n">
        <v>58</v>
      </c>
      <c r="L878" s="26">
        <f>J878*K878</f>
        <v>812</v>
      </c>
      <c r="M878" s="26" t="n">
        <v>45.78</v>
      </c>
      <c r="N878" s="26">
        <f>J878*M878</f>
        <v>640.92</v>
      </c>
      <c r="O878" s="26">
        <f>L878-N878</f>
        <v>171.08</v>
      </c>
      <c r="P878">
        <f>IF(AND(OR(Dashboard!$C$5="All",F878=Dashboard!$C$5),OR(Dashboard!$G$5="All",I878=Dashboard!$G$5),OR(Dashboard!$K$5="All",G878=Dashboard!$K$5)),1,0)</f>
        <v>1</v>
      </c>
      <c r="Q878">
        <f>IF(P878=1,IF(COUNTIFS($C$2:C878,C878,$P$2:P878,1)=1,1,0),0)</f>
        <v>0</v>
      </c>
    </row>
    <row r="879">
      <c r="A879" s="24" t="n">
        <v>46019</v>
      </c>
      <c r="B879" s="25" t="n">
        <v>45992</v>
      </c>
      <c r="C879" t="inlineStr">
        <is>
          <t>SO-26268</t>
        </is>
      </c>
      <c r="D879" t="inlineStr">
        <is>
          <t>Gorrowin Dining Room</t>
        </is>
      </c>
      <c r="E879" t="inlineStr">
        <is>
          <t>Restaurant</t>
        </is>
      </c>
      <c r="F879" t="inlineStr">
        <is>
          <t>West</t>
        </is>
      </c>
      <c r="G879" t="inlineStr">
        <is>
          <t>Lena K.</t>
        </is>
      </c>
      <c r="H879" t="inlineStr">
        <is>
          <t>Chai concentrate 1L x6</t>
        </is>
      </c>
      <c r="I879" t="inlineStr">
        <is>
          <t>Beverages</t>
        </is>
      </c>
      <c r="J879" t="n">
        <v>4</v>
      </c>
      <c r="K879" s="26" t="n">
        <v>42</v>
      </c>
      <c r="L879" s="26">
        <f>J879*K879</f>
        <v>168</v>
      </c>
      <c r="M879" s="26" t="n">
        <v>25.74</v>
      </c>
      <c r="N879" s="26">
        <f>J879*M879</f>
        <v>102.96</v>
      </c>
      <c r="O879" s="26">
        <f>L879-N879</f>
        <v>65.04</v>
      </c>
      <c r="P879">
        <f>IF(AND(OR(Dashboard!$C$5="All",F879=Dashboard!$C$5),OR(Dashboard!$G$5="All",I879=Dashboard!$G$5),OR(Dashboard!$K$5="All",G879=Dashboard!$K$5)),1,0)</f>
        <v>1</v>
      </c>
      <c r="Q879">
        <f>IF(P879=1,IF(COUNTIFS($C$2:C879,C879,$P$2:P879,1)=1,1,0),0)</f>
        <v>0</v>
      </c>
    </row>
    <row r="880">
      <c r="A880" s="24" t="n">
        <v>46019</v>
      </c>
      <c r="B880" s="25" t="n">
        <v>45992</v>
      </c>
      <c r="C880" t="inlineStr">
        <is>
          <t>SO-26274</t>
        </is>
      </c>
      <c r="D880" t="inlineStr">
        <is>
          <t>Oskaby Coffee House</t>
        </is>
      </c>
      <c r="E880" t="inlineStr">
        <is>
          <t>Café</t>
        </is>
      </c>
      <c r="F880" t="inlineStr">
        <is>
          <t>South</t>
        </is>
      </c>
      <c r="G880" t="inlineStr">
        <is>
          <t>Tom W.</t>
        </is>
      </c>
      <c r="H880" t="inlineStr">
        <is>
          <t>Olive oil 4L</t>
        </is>
      </c>
      <c r="I880" t="inlineStr">
        <is>
          <t>Dry goods</t>
        </is>
      </c>
      <c r="J880" t="n">
        <v>3</v>
      </c>
      <c r="K880" s="26" t="n">
        <v>38.9</v>
      </c>
      <c r="L880" s="26">
        <f>J880*K880</f>
        <v>116.7</v>
      </c>
      <c r="M880" s="26" t="n">
        <v>26.72</v>
      </c>
      <c r="N880" s="26">
        <f>J880*M880</f>
        <v>80.16</v>
      </c>
      <c r="O880" s="26">
        <f>L880-N880</f>
        <v>36.54</v>
      </c>
      <c r="P880">
        <f>IF(AND(OR(Dashboard!$C$5="All",F880=Dashboard!$C$5),OR(Dashboard!$G$5="All",I880=Dashboard!$G$5),OR(Dashboard!$K$5="All",G880=Dashboard!$K$5)),1,0)</f>
        <v>1</v>
      </c>
      <c r="Q880">
        <f>IF(P880=1,IF(COUNTIFS($C$2:C880,C880,$P$2:P880,1)=1,1,0),0)</f>
        <v>1</v>
      </c>
    </row>
    <row r="881">
      <c r="A881" s="24" t="n">
        <v>46019</v>
      </c>
      <c r="B881" s="25" t="n">
        <v>45992</v>
      </c>
      <c r="C881" t="inlineStr">
        <is>
          <t>SO-26274</t>
        </is>
      </c>
      <c r="D881" t="inlineStr">
        <is>
          <t>Oskaby Coffee House</t>
        </is>
      </c>
      <c r="E881" t="inlineStr">
        <is>
          <t>Café</t>
        </is>
      </c>
      <c r="F881" t="inlineStr">
        <is>
          <t>South</t>
        </is>
      </c>
      <c r="G881" t="inlineStr">
        <is>
          <t>Tom W.</t>
        </is>
      </c>
      <c r="H881" t="inlineStr">
        <is>
          <t>Coffee beans 1kg</t>
        </is>
      </c>
      <c r="I881" t="inlineStr">
        <is>
          <t>Beverages</t>
        </is>
      </c>
      <c r="J881" t="n">
        <v>4</v>
      </c>
      <c r="K881" s="26" t="n">
        <v>31.5</v>
      </c>
      <c r="L881" s="26">
        <f>J881*K881</f>
        <v>126</v>
      </c>
      <c r="M881" s="26" t="n">
        <v>19.77</v>
      </c>
      <c r="N881" s="26">
        <f>J881*M881</f>
        <v>79.08</v>
      </c>
      <c r="O881" s="26">
        <f>L881-N881</f>
        <v>46.92</v>
      </c>
      <c r="P881">
        <f>IF(AND(OR(Dashboard!$C$5="All",F881=Dashboard!$C$5),OR(Dashboard!$G$5="All",I881=Dashboard!$G$5),OR(Dashboard!$K$5="All",G881=Dashboard!$K$5)),1,0)</f>
        <v>1</v>
      </c>
      <c r="Q881">
        <f>IF(P881=1,IF(COUNTIFS($C$2:C881,C881,$P$2:P881,1)=1,1,0),0)</f>
        <v>0</v>
      </c>
    </row>
    <row r="882">
      <c r="A882" s="24" t="n">
        <v>46019</v>
      </c>
      <c r="B882" s="25" t="n">
        <v>45992</v>
      </c>
      <c r="C882" t="inlineStr">
        <is>
          <t>SO-26274</t>
        </is>
      </c>
      <c r="D882" t="inlineStr">
        <is>
          <t>Oskaby Coffee House</t>
        </is>
      </c>
      <c r="E882" t="inlineStr">
        <is>
          <t>Café</t>
        </is>
      </c>
      <c r="F882" t="inlineStr">
        <is>
          <t>South</t>
        </is>
      </c>
      <c r="G882" t="inlineStr">
        <is>
          <t>Tom W.</t>
        </is>
      </c>
      <c r="H882" t="inlineStr">
        <is>
          <t>Gelato 5L</t>
        </is>
      </c>
      <c r="I882" t="inlineStr">
        <is>
          <t>Frozen</t>
        </is>
      </c>
      <c r="J882" t="n">
        <v>4</v>
      </c>
      <c r="K882" s="26" t="n">
        <v>46.5</v>
      </c>
      <c r="L882" s="26">
        <f>J882*K882</f>
        <v>186</v>
      </c>
      <c r="M882" s="26" t="n">
        <v>34.63</v>
      </c>
      <c r="N882" s="26">
        <f>J882*M882</f>
        <v>138.52</v>
      </c>
      <c r="O882" s="26">
        <f>L882-N882</f>
        <v>47.48</v>
      </c>
      <c r="P882">
        <f>IF(AND(OR(Dashboard!$C$5="All",F882=Dashboard!$C$5),OR(Dashboard!$G$5="All",I882=Dashboard!$G$5),OR(Dashboard!$K$5="All",G882=Dashboard!$K$5)),1,0)</f>
        <v>1</v>
      </c>
      <c r="Q882">
        <f>IF(P882=1,IF(COUNTIFS($C$2:C882,C882,$P$2:P882,1)=1,1,0),0)</f>
        <v>0</v>
      </c>
    </row>
    <row r="883">
      <c r="A883" s="24" t="n">
        <v>46019</v>
      </c>
      <c r="B883" s="25" t="n">
        <v>45992</v>
      </c>
      <c r="C883" t="inlineStr">
        <is>
          <t>SO-26297</t>
        </is>
      </c>
      <c r="D883" t="inlineStr">
        <is>
          <t>Tamsel Coffee House</t>
        </is>
      </c>
      <c r="E883" t="inlineStr">
        <is>
          <t>Café</t>
        </is>
      </c>
      <c r="F883" t="inlineStr">
        <is>
          <t>East</t>
        </is>
      </c>
      <c r="G883" t="inlineStr">
        <is>
          <t>Priya N.</t>
        </is>
      </c>
      <c r="H883" t="inlineStr">
        <is>
          <t>Coffee beans 1kg</t>
        </is>
      </c>
      <c r="I883" t="inlineStr">
        <is>
          <t>Beverages</t>
        </is>
      </c>
      <c r="J883" t="n">
        <v>6</v>
      </c>
      <c r="K883" s="26" t="n">
        <v>31.5</v>
      </c>
      <c r="L883" s="26">
        <f>J883*K883</f>
        <v>189</v>
      </c>
      <c r="M883" s="26" t="n">
        <v>18.62</v>
      </c>
      <c r="N883" s="26">
        <f>J883*M883</f>
        <v>111.72</v>
      </c>
      <c r="O883" s="26">
        <f>L883-N883</f>
        <v>77.28</v>
      </c>
      <c r="P883">
        <f>IF(AND(OR(Dashboard!$C$5="All",F883=Dashboard!$C$5),OR(Dashboard!$G$5="All",I883=Dashboard!$G$5),OR(Dashboard!$K$5="All",G883=Dashboard!$K$5)),1,0)</f>
        <v>1</v>
      </c>
      <c r="Q883">
        <f>IF(P883=1,IF(COUNTIFS($C$2:C883,C883,$P$2:P883,1)=1,1,0),0)</f>
        <v>1</v>
      </c>
    </row>
    <row r="884">
      <c r="A884" s="24" t="n">
        <v>46019</v>
      </c>
      <c r="B884" s="25" t="n">
        <v>45992</v>
      </c>
      <c r="C884" t="inlineStr">
        <is>
          <t>SO-26297</t>
        </is>
      </c>
      <c r="D884" t="inlineStr">
        <is>
          <t>Tamsel Coffee House</t>
        </is>
      </c>
      <c r="E884" t="inlineStr">
        <is>
          <t>Café</t>
        </is>
      </c>
      <c r="F884" t="inlineStr">
        <is>
          <t>East</t>
        </is>
      </c>
      <c r="G884" t="inlineStr">
        <is>
          <t>Priya N.</t>
        </is>
      </c>
      <c r="H884" t="inlineStr">
        <is>
          <t>Arborio rice 5kg</t>
        </is>
      </c>
      <c r="I884" t="inlineStr">
        <is>
          <t>Dry goods</t>
        </is>
      </c>
      <c r="J884" t="n">
        <v>3</v>
      </c>
      <c r="K884" s="26" t="n">
        <v>21.3</v>
      </c>
      <c r="L884" s="26">
        <f>J884*K884</f>
        <v>63.9</v>
      </c>
      <c r="M884" s="26" t="n">
        <v>14.96</v>
      </c>
      <c r="N884" s="26">
        <f>J884*M884</f>
        <v>44.88</v>
      </c>
      <c r="O884" s="26">
        <f>L884-N884</f>
        <v>19.02</v>
      </c>
      <c r="P884">
        <f>IF(AND(OR(Dashboard!$C$5="All",F884=Dashboard!$C$5),OR(Dashboard!$G$5="All",I884=Dashboard!$G$5),OR(Dashboard!$K$5="All",G884=Dashboard!$K$5)),1,0)</f>
        <v>1</v>
      </c>
      <c r="Q884">
        <f>IF(P884=1,IF(COUNTIFS($C$2:C884,C884,$P$2:P884,1)=1,1,0),0)</f>
        <v>0</v>
      </c>
    </row>
    <row r="885">
      <c r="A885" s="24" t="n">
        <v>46019</v>
      </c>
      <c r="B885" s="25" t="n">
        <v>45992</v>
      </c>
      <c r="C885" t="inlineStr">
        <is>
          <t>SO-26297</t>
        </is>
      </c>
      <c r="D885" t="inlineStr">
        <is>
          <t>Tamsel Coffee House</t>
        </is>
      </c>
      <c r="E885" t="inlineStr">
        <is>
          <t>Café</t>
        </is>
      </c>
      <c r="F885" t="inlineStr">
        <is>
          <t>East</t>
        </is>
      </c>
      <c r="G885" t="inlineStr">
        <is>
          <t>Priya N.</t>
        </is>
      </c>
      <c r="H885" t="inlineStr">
        <is>
          <t>Gelato 5L</t>
        </is>
      </c>
      <c r="I885" t="inlineStr">
        <is>
          <t>Frozen</t>
        </is>
      </c>
      <c r="J885" t="n">
        <v>7</v>
      </c>
      <c r="K885" s="26" t="n">
        <v>46.5</v>
      </c>
      <c r="L885" s="26">
        <f>J885*K885</f>
        <v>325.5</v>
      </c>
      <c r="M885" s="26" t="n">
        <v>35.78</v>
      </c>
      <c r="N885" s="26">
        <f>J885*M885</f>
        <v>250.46</v>
      </c>
      <c r="O885" s="26">
        <f>L885-N885</f>
        <v>75.04</v>
      </c>
      <c r="P885">
        <f>IF(AND(OR(Dashboard!$C$5="All",F885=Dashboard!$C$5),OR(Dashboard!$G$5="All",I885=Dashboard!$G$5),OR(Dashboard!$K$5="All",G885=Dashboard!$K$5)),1,0)</f>
        <v>1</v>
      </c>
      <c r="Q885">
        <f>IF(P885=1,IF(COUNTIFS($C$2:C885,C885,$P$2:P885,1)=1,1,0),0)</f>
        <v>0</v>
      </c>
    </row>
    <row r="886">
      <c r="A886" s="24" t="n">
        <v>46019</v>
      </c>
      <c r="B886" s="25" t="n">
        <v>45992</v>
      </c>
      <c r="C886" t="inlineStr">
        <is>
          <t>SO-26297</t>
        </is>
      </c>
      <c r="D886" t="inlineStr">
        <is>
          <t>Tamsel Coffee House</t>
        </is>
      </c>
      <c r="E886" t="inlineStr">
        <is>
          <t>Café</t>
        </is>
      </c>
      <c r="F886" t="inlineStr">
        <is>
          <t>East</t>
        </is>
      </c>
      <c r="G886" t="inlineStr">
        <is>
          <t>Priya N.</t>
        </is>
      </c>
      <c r="H886" t="inlineStr">
        <is>
          <t>Sourdough loaf x10</t>
        </is>
      </c>
      <c r="I886" t="inlineStr">
        <is>
          <t>Bakery</t>
        </is>
      </c>
      <c r="J886" t="n">
        <v>6</v>
      </c>
      <c r="K886" s="26" t="n">
        <v>52</v>
      </c>
      <c r="L886" s="26">
        <f>J886*K886</f>
        <v>312</v>
      </c>
      <c r="M886" s="26" t="n">
        <v>29.01</v>
      </c>
      <c r="N886" s="26">
        <f>J886*M886</f>
        <v>174.06</v>
      </c>
      <c r="O886" s="26">
        <f>L886-N886</f>
        <v>137.94</v>
      </c>
      <c r="P886">
        <f>IF(AND(OR(Dashboard!$C$5="All",F886=Dashboard!$C$5),OR(Dashboard!$G$5="All",I886=Dashboard!$G$5),OR(Dashboard!$K$5="All",G886=Dashboard!$K$5)),1,0)</f>
        <v>1</v>
      </c>
      <c r="Q886">
        <f>IF(P886=1,IF(COUNTIFS($C$2:C886,C886,$P$2:P886,1)=1,1,0),0)</f>
        <v>0</v>
      </c>
    </row>
    <row r="887">
      <c r="A887" s="24" t="n">
        <v>46024</v>
      </c>
      <c r="B887" s="25" t="n">
        <v>46023</v>
      </c>
      <c r="C887" t="inlineStr">
        <is>
          <t>SO-26301</t>
        </is>
      </c>
      <c r="D887" t="inlineStr">
        <is>
          <t>Corvane Café</t>
        </is>
      </c>
      <c r="E887" t="inlineStr">
        <is>
          <t>Café</t>
        </is>
      </c>
      <c r="F887" t="inlineStr">
        <is>
          <t>Regional</t>
        </is>
      </c>
      <c r="G887" t="inlineStr">
        <is>
          <t>Sam O.</t>
        </is>
      </c>
      <c r="H887" t="inlineStr">
        <is>
          <t>Barista milk 1L x12</t>
        </is>
      </c>
      <c r="I887" t="inlineStr">
        <is>
          <t>Dairy &amp; eggs</t>
        </is>
      </c>
      <c r="J887" t="n">
        <v>3</v>
      </c>
      <c r="K887" s="26" t="n">
        <v>27.19</v>
      </c>
      <c r="L887" s="26">
        <f>J887*K887</f>
        <v>81.57</v>
      </c>
      <c r="M887" s="26" t="n">
        <v>20.19</v>
      </c>
      <c r="N887" s="26">
        <f>J887*M887</f>
        <v>60.57</v>
      </c>
      <c r="O887" s="26">
        <f>L887-N887</f>
        <v>21</v>
      </c>
      <c r="P887">
        <f>IF(AND(OR(Dashboard!$C$5="All",F887=Dashboard!$C$5),OR(Dashboard!$G$5="All",I887=Dashboard!$G$5),OR(Dashboard!$K$5="All",G887=Dashboard!$K$5)),1,0)</f>
        <v>1</v>
      </c>
      <c r="Q887">
        <f>IF(P887=1,IF(COUNTIFS($C$2:C887,C887,$P$2:P887,1)=1,1,0),0)</f>
        <v>1</v>
      </c>
    </row>
    <row r="888">
      <c r="A888" s="24" t="n">
        <v>46024</v>
      </c>
      <c r="B888" s="25" t="n">
        <v>46023</v>
      </c>
      <c r="C888" t="inlineStr">
        <is>
          <t>SO-26301</t>
        </is>
      </c>
      <c r="D888" t="inlineStr">
        <is>
          <t>Corvane Café</t>
        </is>
      </c>
      <c r="E888" t="inlineStr">
        <is>
          <t>Café</t>
        </is>
      </c>
      <c r="F888" t="inlineStr">
        <is>
          <t>Regional</t>
        </is>
      </c>
      <c r="G888" t="inlineStr">
        <is>
          <t>Sam O.</t>
        </is>
      </c>
      <c r="H888" t="inlineStr">
        <is>
          <t>Croissant dough x48</t>
        </is>
      </c>
      <c r="I888" t="inlineStr">
        <is>
          <t>Bakery</t>
        </is>
      </c>
      <c r="J888" t="n">
        <v>8</v>
      </c>
      <c r="K888" s="26" t="n">
        <v>69.22</v>
      </c>
      <c r="L888" s="26">
        <f>J888*K888</f>
        <v>553.76</v>
      </c>
      <c r="M888" s="26" t="n">
        <v>39.1</v>
      </c>
      <c r="N888" s="26">
        <f>J888*M888</f>
        <v>312.8</v>
      </c>
      <c r="O888" s="26">
        <f>L888-N888</f>
        <v>240.96</v>
      </c>
      <c r="P888">
        <f>IF(AND(OR(Dashboard!$C$5="All",F888=Dashboard!$C$5),OR(Dashboard!$G$5="All",I888=Dashboard!$G$5),OR(Dashboard!$K$5="All",G888=Dashboard!$K$5)),1,0)</f>
        <v>1</v>
      </c>
      <c r="Q888">
        <f>IF(P888=1,IF(COUNTIFS($C$2:C888,C888,$P$2:P888,1)=1,1,0),0)</f>
        <v>0</v>
      </c>
    </row>
    <row r="889">
      <c r="A889" s="24" t="n">
        <v>46024</v>
      </c>
      <c r="B889" s="25" t="n">
        <v>46023</v>
      </c>
      <c r="C889" t="inlineStr">
        <is>
          <t>SO-26301</t>
        </is>
      </c>
      <c r="D889" t="inlineStr">
        <is>
          <t>Corvane Café</t>
        </is>
      </c>
      <c r="E889" t="inlineStr">
        <is>
          <t>Café</t>
        </is>
      </c>
      <c r="F889" t="inlineStr">
        <is>
          <t>Regional</t>
        </is>
      </c>
      <c r="G889" t="inlineStr">
        <is>
          <t>Sam O.</t>
        </is>
      </c>
      <c r="H889" t="inlineStr">
        <is>
          <t>Frozen berries 2kg</t>
        </is>
      </c>
      <c r="I889" t="inlineStr">
        <is>
          <t>Frozen</t>
        </is>
      </c>
      <c r="J889" t="n">
        <v>13</v>
      </c>
      <c r="K889" s="26" t="n">
        <v>20.39</v>
      </c>
      <c r="L889" s="26">
        <f>J889*K889</f>
        <v>265.07</v>
      </c>
      <c r="M889" s="26" t="n">
        <v>15.11</v>
      </c>
      <c r="N889" s="26">
        <f>J889*M889</f>
        <v>196.43</v>
      </c>
      <c r="O889" s="26">
        <f>L889-N889</f>
        <v>68.64</v>
      </c>
      <c r="P889">
        <f>IF(AND(OR(Dashboard!$C$5="All",F889=Dashboard!$C$5),OR(Dashboard!$G$5="All",I889=Dashboard!$G$5),OR(Dashboard!$K$5="All",G889=Dashboard!$K$5)),1,0)</f>
        <v>1</v>
      </c>
      <c r="Q889">
        <f>IF(P889=1,IF(COUNTIFS($C$2:C889,C889,$P$2:P889,1)=1,1,0),0)</f>
        <v>0</v>
      </c>
    </row>
    <row r="890">
      <c r="A890" s="24" t="n">
        <v>46024</v>
      </c>
      <c r="B890" s="25" t="n">
        <v>46023</v>
      </c>
      <c r="C890" t="inlineStr">
        <is>
          <t>SO-26301</t>
        </is>
      </c>
      <c r="D890" t="inlineStr">
        <is>
          <t>Corvane Café</t>
        </is>
      </c>
      <c r="E890" t="inlineStr">
        <is>
          <t>Café</t>
        </is>
      </c>
      <c r="F890" t="inlineStr">
        <is>
          <t>Regional</t>
        </is>
      </c>
      <c r="G890" t="inlineStr">
        <is>
          <t>Sam O.</t>
        </is>
      </c>
      <c r="H890" t="inlineStr">
        <is>
          <t>Coffee beans 1kg</t>
        </is>
      </c>
      <c r="I890" t="inlineStr">
        <is>
          <t>Beverages</t>
        </is>
      </c>
      <c r="J890" t="n">
        <v>2</v>
      </c>
      <c r="K890" s="26" t="n">
        <v>32.45</v>
      </c>
      <c r="L890" s="26">
        <f>J890*K890</f>
        <v>64.9</v>
      </c>
      <c r="M890" s="26" t="n">
        <v>20.49</v>
      </c>
      <c r="N890" s="26">
        <f>J890*M890</f>
        <v>40.98</v>
      </c>
      <c r="O890" s="26">
        <f>L890-N890</f>
        <v>23.92</v>
      </c>
      <c r="P890">
        <f>IF(AND(OR(Dashboard!$C$5="All",F890=Dashboard!$C$5),OR(Dashboard!$G$5="All",I890=Dashboard!$G$5),OR(Dashboard!$K$5="All",G890=Dashboard!$K$5)),1,0)</f>
        <v>1</v>
      </c>
      <c r="Q890">
        <f>IF(P890=1,IF(COUNTIFS($C$2:C890,C890,$P$2:P890,1)=1,1,0),0)</f>
        <v>0</v>
      </c>
    </row>
    <row r="891">
      <c r="A891" s="24" t="n">
        <v>46024</v>
      </c>
      <c r="B891" s="25" t="n">
        <v>46023</v>
      </c>
      <c r="C891" t="inlineStr">
        <is>
          <t>SO-26322</t>
        </is>
      </c>
      <c r="D891" t="inlineStr">
        <is>
          <t>Ashgrin Bistro</t>
        </is>
      </c>
      <c r="E891" t="inlineStr">
        <is>
          <t>Restaurant</t>
        </is>
      </c>
      <c r="F891" t="inlineStr">
        <is>
          <t>West</t>
        </is>
      </c>
      <c r="G891" t="inlineStr">
        <is>
          <t>Lena K.</t>
        </is>
      </c>
      <c r="H891" t="inlineStr">
        <is>
          <t>Sourdough loaf x10</t>
        </is>
      </c>
      <c r="I891" t="inlineStr">
        <is>
          <t>Bakery</t>
        </is>
      </c>
      <c r="J891" t="n">
        <v>14</v>
      </c>
      <c r="K891" s="26" t="n">
        <v>53.56</v>
      </c>
      <c r="L891" s="26">
        <f>J891*K891</f>
        <v>749.84</v>
      </c>
      <c r="M891" s="26" t="n">
        <v>29.95</v>
      </c>
      <c r="N891" s="26">
        <f>J891*M891</f>
        <v>419.3</v>
      </c>
      <c r="O891" s="26">
        <f>L891-N891</f>
        <v>330.54</v>
      </c>
      <c r="P891">
        <f>IF(AND(OR(Dashboard!$C$5="All",F891=Dashboard!$C$5),OR(Dashboard!$G$5="All",I891=Dashboard!$G$5),OR(Dashboard!$K$5="All",G891=Dashboard!$K$5)),1,0)</f>
        <v>1</v>
      </c>
      <c r="Q891">
        <f>IF(P891=1,IF(COUNTIFS($C$2:C891,C891,$P$2:P891,1)=1,1,0),0)</f>
        <v>1</v>
      </c>
    </row>
    <row r="892">
      <c r="A892" s="24" t="n">
        <v>46024</v>
      </c>
      <c r="B892" s="25" t="n">
        <v>46023</v>
      </c>
      <c r="C892" t="inlineStr">
        <is>
          <t>SO-26322</t>
        </is>
      </c>
      <c r="D892" t="inlineStr">
        <is>
          <t>Ashgrin Bistro</t>
        </is>
      </c>
      <c r="E892" t="inlineStr">
        <is>
          <t>Restaurant</t>
        </is>
      </c>
      <c r="F892" t="inlineStr">
        <is>
          <t>West</t>
        </is>
      </c>
      <c r="G892" t="inlineStr">
        <is>
          <t>Lena K.</t>
        </is>
      </c>
      <c r="H892" t="inlineStr">
        <is>
          <t>Sparkling water 24pk</t>
        </is>
      </c>
      <c r="I892" t="inlineStr">
        <is>
          <t>Beverages</t>
        </is>
      </c>
      <c r="J892" t="n">
        <v>9</v>
      </c>
      <c r="K892" s="26" t="n">
        <v>22.25</v>
      </c>
      <c r="L892" s="26">
        <f>J892*K892</f>
        <v>200.25</v>
      </c>
      <c r="M892" s="26" t="n">
        <v>13.22</v>
      </c>
      <c r="N892" s="26">
        <f>J892*M892</f>
        <v>118.98</v>
      </c>
      <c r="O892" s="26">
        <f>L892-N892</f>
        <v>81.27</v>
      </c>
      <c r="P892">
        <f>IF(AND(OR(Dashboard!$C$5="All",F892=Dashboard!$C$5),OR(Dashboard!$G$5="All",I892=Dashboard!$G$5),OR(Dashboard!$K$5="All",G892=Dashboard!$K$5)),1,0)</f>
        <v>1</v>
      </c>
      <c r="Q892">
        <f>IF(P892=1,IF(COUNTIFS($C$2:C892,C892,$P$2:P892,1)=1,1,0),0)</f>
        <v>0</v>
      </c>
    </row>
    <row r="893">
      <c r="A893" s="24" t="n">
        <v>46024</v>
      </c>
      <c r="B893" s="25" t="n">
        <v>46023</v>
      </c>
      <c r="C893" t="inlineStr">
        <is>
          <t>SO-26322</t>
        </is>
      </c>
      <c r="D893" t="inlineStr">
        <is>
          <t>Ashgrin Bistro</t>
        </is>
      </c>
      <c r="E893" t="inlineStr">
        <is>
          <t>Restaurant</t>
        </is>
      </c>
      <c r="F893" t="inlineStr">
        <is>
          <t>West</t>
        </is>
      </c>
      <c r="G893" t="inlineStr">
        <is>
          <t>Lena K.</t>
        </is>
      </c>
      <c r="H893" t="inlineStr">
        <is>
          <t>Full cream milk 2L x6</t>
        </is>
      </c>
      <c r="I893" t="inlineStr">
        <is>
          <t>Dairy &amp; eggs</t>
        </is>
      </c>
      <c r="J893" t="n">
        <v>7</v>
      </c>
      <c r="K893" s="26" t="n">
        <v>16.07</v>
      </c>
      <c r="L893" s="26">
        <f>J893*K893</f>
        <v>112.49</v>
      </c>
      <c r="M893" s="26" t="n">
        <v>12.63</v>
      </c>
      <c r="N893" s="26">
        <f>J893*M893</f>
        <v>88.41</v>
      </c>
      <c r="O893" s="26">
        <f>L893-N893</f>
        <v>24.08</v>
      </c>
      <c r="P893">
        <f>IF(AND(OR(Dashboard!$C$5="All",F893=Dashboard!$C$5),OR(Dashboard!$G$5="All",I893=Dashboard!$G$5),OR(Dashboard!$K$5="All",G893=Dashboard!$K$5)),1,0)</f>
        <v>1</v>
      </c>
      <c r="Q893">
        <f>IF(P893=1,IF(COUNTIFS($C$2:C893,C893,$P$2:P893,1)=1,1,0),0)</f>
        <v>0</v>
      </c>
    </row>
    <row r="894">
      <c r="A894" s="24" t="n">
        <v>46024</v>
      </c>
      <c r="B894" s="25" t="n">
        <v>46023</v>
      </c>
      <c r="C894" t="inlineStr">
        <is>
          <t>SO-26322</t>
        </is>
      </c>
      <c r="D894" t="inlineStr">
        <is>
          <t>Ashgrin Bistro</t>
        </is>
      </c>
      <c r="E894" t="inlineStr">
        <is>
          <t>Restaurant</t>
        </is>
      </c>
      <c r="F894" t="inlineStr">
        <is>
          <t>West</t>
        </is>
      </c>
      <c r="G894" t="inlineStr">
        <is>
          <t>Lena K.</t>
        </is>
      </c>
      <c r="H894" t="inlineStr">
        <is>
          <t>Arborio rice 5kg</t>
        </is>
      </c>
      <c r="I894" t="inlineStr">
        <is>
          <t>Dry goods</t>
        </is>
      </c>
      <c r="J894" t="n">
        <v>6</v>
      </c>
      <c r="K894" s="26" t="n">
        <v>21.94</v>
      </c>
      <c r="L894" s="26">
        <f>J894*K894</f>
        <v>131.64</v>
      </c>
      <c r="M894" s="26" t="n">
        <v>14.62</v>
      </c>
      <c r="N894" s="26">
        <f>J894*M894</f>
        <v>87.72</v>
      </c>
      <c r="O894" s="26">
        <f>L894-N894</f>
        <v>43.92</v>
      </c>
      <c r="P894">
        <f>IF(AND(OR(Dashboard!$C$5="All",F894=Dashboard!$C$5),OR(Dashboard!$G$5="All",I894=Dashboard!$G$5),OR(Dashboard!$K$5="All",G894=Dashboard!$K$5)),1,0)</f>
        <v>1</v>
      </c>
      <c r="Q894">
        <f>IF(P894=1,IF(COUNTIFS($C$2:C894,C894,$P$2:P894,1)=1,1,0),0)</f>
        <v>0</v>
      </c>
    </row>
    <row r="895">
      <c r="A895" s="24" t="n">
        <v>46024</v>
      </c>
      <c r="B895" s="25" t="n">
        <v>46023</v>
      </c>
      <c r="C895" t="inlineStr">
        <is>
          <t>SO-26325</t>
        </is>
      </c>
      <c r="D895" t="inlineStr">
        <is>
          <t>Quellow Kitchen</t>
        </is>
      </c>
      <c r="E895" t="inlineStr">
        <is>
          <t>Restaurant</t>
        </is>
      </c>
      <c r="F895" t="inlineStr">
        <is>
          <t>West</t>
        </is>
      </c>
      <c r="G895" t="inlineStr">
        <is>
          <t>Lena K.</t>
        </is>
      </c>
      <c r="H895" t="inlineStr">
        <is>
          <t>Free-range eggs 15dz</t>
        </is>
      </c>
      <c r="I895" t="inlineStr">
        <is>
          <t>Dairy &amp; eggs</t>
        </is>
      </c>
      <c r="J895" t="n">
        <v>4</v>
      </c>
      <c r="K895" s="26" t="n">
        <v>86.52</v>
      </c>
      <c r="L895" s="26">
        <f>J895*K895</f>
        <v>346.08</v>
      </c>
      <c r="M895" s="26" t="n">
        <v>64.09999999999999</v>
      </c>
      <c r="N895" s="26">
        <f>J895*M895</f>
        <v>256.4</v>
      </c>
      <c r="O895" s="26">
        <f>L895-N895</f>
        <v>89.68</v>
      </c>
      <c r="P895">
        <f>IF(AND(OR(Dashboard!$C$5="All",F895=Dashboard!$C$5),OR(Dashboard!$G$5="All",I895=Dashboard!$G$5),OR(Dashboard!$K$5="All",G895=Dashboard!$K$5)),1,0)</f>
        <v>1</v>
      </c>
      <c r="Q895">
        <f>IF(P895=1,IF(COUNTIFS($C$2:C895,C895,$P$2:P895,1)=1,1,0),0)</f>
        <v>1</v>
      </c>
    </row>
    <row r="896">
      <c r="A896" s="24" t="n">
        <v>46024</v>
      </c>
      <c r="B896" s="25" t="n">
        <v>46023</v>
      </c>
      <c r="C896" t="inlineStr">
        <is>
          <t>SO-26325</t>
        </is>
      </c>
      <c r="D896" t="inlineStr">
        <is>
          <t>Quellow Kitchen</t>
        </is>
      </c>
      <c r="E896" t="inlineStr">
        <is>
          <t>Restaurant</t>
        </is>
      </c>
      <c r="F896" t="inlineStr">
        <is>
          <t>West</t>
        </is>
      </c>
      <c r="G896" t="inlineStr">
        <is>
          <t>Lena K.</t>
        </is>
      </c>
      <c r="H896" t="inlineStr">
        <is>
          <t>Rolled oats 5kg</t>
        </is>
      </c>
      <c r="I896" t="inlineStr">
        <is>
          <t>Dry goods</t>
        </is>
      </c>
      <c r="J896" t="n">
        <v>13</v>
      </c>
      <c r="K896" s="26" t="n">
        <v>15.19</v>
      </c>
      <c r="L896" s="26">
        <f>J896*K896</f>
        <v>197.47</v>
      </c>
      <c r="M896" s="26" t="n">
        <v>10.49</v>
      </c>
      <c r="N896" s="26">
        <f>J896*M896</f>
        <v>136.37</v>
      </c>
      <c r="O896" s="26">
        <f>L896-N896</f>
        <v>61.1</v>
      </c>
      <c r="P896">
        <f>IF(AND(OR(Dashboard!$C$5="All",F896=Dashboard!$C$5),OR(Dashboard!$G$5="All",I896=Dashboard!$G$5),OR(Dashboard!$K$5="All",G896=Dashboard!$K$5)),1,0)</f>
        <v>1</v>
      </c>
      <c r="Q896">
        <f>IF(P896=1,IF(COUNTIFS($C$2:C896,C896,$P$2:P896,1)=1,1,0),0)</f>
        <v>0</v>
      </c>
    </row>
    <row r="897">
      <c r="A897" s="24" t="n">
        <v>46024</v>
      </c>
      <c r="B897" s="25" t="n">
        <v>46023</v>
      </c>
      <c r="C897" t="inlineStr">
        <is>
          <t>SO-26325</t>
        </is>
      </c>
      <c r="D897" t="inlineStr">
        <is>
          <t>Quellow Kitchen</t>
        </is>
      </c>
      <c r="E897" t="inlineStr">
        <is>
          <t>Restaurant</t>
        </is>
      </c>
      <c r="F897" t="inlineStr">
        <is>
          <t>West</t>
        </is>
      </c>
      <c r="G897" t="inlineStr">
        <is>
          <t>Lena K.</t>
        </is>
      </c>
      <c r="H897" t="inlineStr">
        <is>
          <t>Puff pastry sheets 5kg</t>
        </is>
      </c>
      <c r="I897" t="inlineStr">
        <is>
          <t>Frozen</t>
        </is>
      </c>
      <c r="J897" t="n">
        <v>3</v>
      </c>
      <c r="K897" s="26" t="n">
        <v>35.02</v>
      </c>
      <c r="L897" s="26">
        <f>J897*K897</f>
        <v>105.06</v>
      </c>
      <c r="M897" s="26" t="n">
        <v>25.3</v>
      </c>
      <c r="N897" s="26">
        <f>J897*M897</f>
        <v>75.9</v>
      </c>
      <c r="O897" s="26">
        <f>L897-N897</f>
        <v>29.16</v>
      </c>
      <c r="P897">
        <f>IF(AND(OR(Dashboard!$C$5="All",F897=Dashboard!$C$5),OR(Dashboard!$G$5="All",I897=Dashboard!$G$5),OR(Dashboard!$K$5="All",G897=Dashboard!$K$5)),1,0)</f>
        <v>1</v>
      </c>
      <c r="Q897">
        <f>IF(P897=1,IF(COUNTIFS($C$2:C897,C897,$P$2:P897,1)=1,1,0),0)</f>
        <v>0</v>
      </c>
    </row>
    <row r="898">
      <c r="A898" s="24" t="n">
        <v>46024</v>
      </c>
      <c r="B898" s="25" t="n">
        <v>46023</v>
      </c>
      <c r="C898" t="inlineStr">
        <is>
          <t>SO-26325</t>
        </is>
      </c>
      <c r="D898" t="inlineStr">
        <is>
          <t>Quellow Kitchen</t>
        </is>
      </c>
      <c r="E898" t="inlineStr">
        <is>
          <t>Restaurant</t>
        </is>
      </c>
      <c r="F898" t="inlineStr">
        <is>
          <t>West</t>
        </is>
      </c>
      <c r="G898" t="inlineStr">
        <is>
          <t>Lena K.</t>
        </is>
      </c>
      <c r="H898" t="inlineStr">
        <is>
          <t>Brioche buns x24</t>
        </is>
      </c>
      <c r="I898" t="inlineStr">
        <is>
          <t>Bakery</t>
        </is>
      </c>
      <c r="J898" t="n">
        <v>6</v>
      </c>
      <c r="K898" s="26" t="n">
        <v>27.19</v>
      </c>
      <c r="L898" s="26">
        <f>J898*K898</f>
        <v>163.14</v>
      </c>
      <c r="M898" s="26" t="n">
        <v>16.51</v>
      </c>
      <c r="N898" s="26">
        <f>J898*M898</f>
        <v>99.06</v>
      </c>
      <c r="O898" s="26">
        <f>L898-N898</f>
        <v>64.08</v>
      </c>
      <c r="P898">
        <f>IF(AND(OR(Dashboard!$C$5="All",F898=Dashboard!$C$5),OR(Dashboard!$G$5="All",I898=Dashboard!$G$5),OR(Dashboard!$K$5="All",G898=Dashboard!$K$5)),1,0)</f>
        <v>1</v>
      </c>
      <c r="Q898">
        <f>IF(P898=1,IF(COUNTIFS($C$2:C898,C898,$P$2:P898,1)=1,1,0),0)</f>
        <v>0</v>
      </c>
    </row>
    <row r="899">
      <c r="A899" s="24" t="n">
        <v>46025</v>
      </c>
      <c r="B899" s="25" t="n">
        <v>46023</v>
      </c>
      <c r="C899" t="inlineStr">
        <is>
          <t>SO-26331</t>
        </is>
      </c>
      <c r="D899" t="inlineStr">
        <is>
          <t>Marrowfield Coffee House</t>
        </is>
      </c>
      <c r="E899" t="inlineStr">
        <is>
          <t>Café</t>
        </is>
      </c>
      <c r="F899" t="inlineStr">
        <is>
          <t>Regional</t>
        </is>
      </c>
      <c r="G899" t="inlineStr">
        <is>
          <t>Sam O.</t>
        </is>
      </c>
      <c r="H899" t="inlineStr">
        <is>
          <t>Plain flour 12.5kg</t>
        </is>
      </c>
      <c r="I899" t="inlineStr">
        <is>
          <t>Dry goods</t>
        </is>
      </c>
      <c r="J899" t="n">
        <v>12</v>
      </c>
      <c r="K899" s="26" t="n">
        <v>25.34</v>
      </c>
      <c r="L899" s="26">
        <f>J899*K899</f>
        <v>304.08</v>
      </c>
      <c r="M899" s="26" t="n">
        <v>17.72</v>
      </c>
      <c r="N899" s="26">
        <f>J899*M899</f>
        <v>212.64</v>
      </c>
      <c r="O899" s="26">
        <f>L899-N899</f>
        <v>91.44</v>
      </c>
      <c r="P899">
        <f>IF(AND(OR(Dashboard!$C$5="All",F899=Dashboard!$C$5),OR(Dashboard!$G$5="All",I899=Dashboard!$G$5),OR(Dashboard!$K$5="All",G899=Dashboard!$K$5)),1,0)</f>
        <v>1</v>
      </c>
      <c r="Q899">
        <f>IF(P899=1,IF(COUNTIFS($C$2:C899,C899,$P$2:P899,1)=1,1,0),0)</f>
        <v>1</v>
      </c>
    </row>
    <row r="900">
      <c r="A900" s="24" t="n">
        <v>46025</v>
      </c>
      <c r="B900" s="25" t="n">
        <v>46023</v>
      </c>
      <c r="C900" t="inlineStr">
        <is>
          <t>SO-26331</t>
        </is>
      </c>
      <c r="D900" t="inlineStr">
        <is>
          <t>Marrowfield Coffee House</t>
        </is>
      </c>
      <c r="E900" t="inlineStr">
        <is>
          <t>Café</t>
        </is>
      </c>
      <c r="F900" t="inlineStr">
        <is>
          <t>Regional</t>
        </is>
      </c>
      <c r="G900" t="inlineStr">
        <is>
          <t>Sam O.</t>
        </is>
      </c>
      <c r="H900" t="inlineStr">
        <is>
          <t>Chips 2.5kg x4</t>
        </is>
      </c>
      <c r="I900" t="inlineStr">
        <is>
          <t>Frozen</t>
        </is>
      </c>
      <c r="J900" t="n">
        <v>5</v>
      </c>
      <c r="K900" s="26" t="n">
        <v>30.49</v>
      </c>
      <c r="L900" s="26">
        <f>J900*K900</f>
        <v>152.45</v>
      </c>
      <c r="M900" s="26" t="n">
        <v>21.65</v>
      </c>
      <c r="N900" s="26">
        <f>J900*M900</f>
        <v>108.25</v>
      </c>
      <c r="O900" s="26">
        <f>L900-N900</f>
        <v>44.2</v>
      </c>
      <c r="P900">
        <f>IF(AND(OR(Dashboard!$C$5="All",F900=Dashboard!$C$5),OR(Dashboard!$G$5="All",I900=Dashboard!$G$5),OR(Dashboard!$K$5="All",G900=Dashboard!$K$5)),1,0)</f>
        <v>1</v>
      </c>
      <c r="Q900">
        <f>IF(P900=1,IF(COUNTIFS($C$2:C900,C900,$P$2:P900,1)=1,1,0),0)</f>
        <v>0</v>
      </c>
    </row>
    <row r="901">
      <c r="A901" s="24" t="n">
        <v>46025</v>
      </c>
      <c r="B901" s="25" t="n">
        <v>46023</v>
      </c>
      <c r="C901" t="inlineStr">
        <is>
          <t>SO-26331</t>
        </is>
      </c>
      <c r="D901" t="inlineStr">
        <is>
          <t>Marrowfield Coffee House</t>
        </is>
      </c>
      <c r="E901" t="inlineStr">
        <is>
          <t>Café</t>
        </is>
      </c>
      <c r="F901" t="inlineStr">
        <is>
          <t>Regional</t>
        </is>
      </c>
      <c r="G901" t="inlineStr">
        <is>
          <t>Sam O.</t>
        </is>
      </c>
      <c r="H901" t="inlineStr">
        <is>
          <t>Bagels x36</t>
        </is>
      </c>
      <c r="I901" t="inlineStr">
        <is>
          <t>Bakery</t>
        </is>
      </c>
      <c r="J901" t="n">
        <v>12</v>
      </c>
      <c r="K901" s="26" t="n">
        <v>39.66</v>
      </c>
      <c r="L901" s="26">
        <f>J901*K901</f>
        <v>475.92</v>
      </c>
      <c r="M901" s="26" t="n">
        <v>23.06</v>
      </c>
      <c r="N901" s="26">
        <f>J901*M901</f>
        <v>276.72</v>
      </c>
      <c r="O901" s="26">
        <f>L901-N901</f>
        <v>199.2</v>
      </c>
      <c r="P901">
        <f>IF(AND(OR(Dashboard!$C$5="All",F901=Dashboard!$C$5),OR(Dashboard!$G$5="All",I901=Dashboard!$G$5),OR(Dashboard!$K$5="All",G901=Dashboard!$K$5)),1,0)</f>
        <v>1</v>
      </c>
      <c r="Q901">
        <f>IF(P901=1,IF(COUNTIFS($C$2:C901,C901,$P$2:P901,1)=1,1,0),0)</f>
        <v>0</v>
      </c>
    </row>
    <row r="902">
      <c r="A902" s="24" t="n">
        <v>46025</v>
      </c>
      <c r="B902" s="25" t="n">
        <v>46023</v>
      </c>
      <c r="C902" t="inlineStr">
        <is>
          <t>SO-26331</t>
        </is>
      </c>
      <c r="D902" t="inlineStr">
        <is>
          <t>Marrowfield Coffee House</t>
        </is>
      </c>
      <c r="E902" t="inlineStr">
        <is>
          <t>Café</t>
        </is>
      </c>
      <c r="F902" t="inlineStr">
        <is>
          <t>Regional</t>
        </is>
      </c>
      <c r="G902" t="inlineStr">
        <is>
          <t>Sam O.</t>
        </is>
      </c>
      <c r="H902" t="inlineStr">
        <is>
          <t>Free-range eggs 15dz</t>
        </is>
      </c>
      <c r="I902" t="inlineStr">
        <is>
          <t>Dairy &amp; eggs</t>
        </is>
      </c>
      <c r="J902" t="n">
        <v>3</v>
      </c>
      <c r="K902" s="26" t="n">
        <v>86.52</v>
      </c>
      <c r="L902" s="26">
        <f>J902*K902</f>
        <v>259.56</v>
      </c>
      <c r="M902" s="26" t="n">
        <v>64.16</v>
      </c>
      <c r="N902" s="26">
        <f>J902*M902</f>
        <v>192.48</v>
      </c>
      <c r="O902" s="26">
        <f>L902-N902</f>
        <v>67.08</v>
      </c>
      <c r="P902">
        <f>IF(AND(OR(Dashboard!$C$5="All",F902=Dashboard!$C$5),OR(Dashboard!$G$5="All",I902=Dashboard!$G$5),OR(Dashboard!$K$5="All",G902=Dashboard!$K$5)),1,0)</f>
        <v>1</v>
      </c>
      <c r="Q902">
        <f>IF(P902=1,IF(COUNTIFS($C$2:C902,C902,$P$2:P902,1)=1,1,0),0)</f>
        <v>0</v>
      </c>
    </row>
    <row r="903">
      <c r="A903" s="24" t="n">
        <v>46025</v>
      </c>
      <c r="B903" s="25" t="n">
        <v>46023</v>
      </c>
      <c r="C903" t="inlineStr">
        <is>
          <t>SO-26333</t>
        </is>
      </c>
      <c r="D903" t="inlineStr">
        <is>
          <t>Gorrowin Dining Room</t>
        </is>
      </c>
      <c r="E903" t="inlineStr">
        <is>
          <t>Restaurant</t>
        </is>
      </c>
      <c r="F903" t="inlineStr">
        <is>
          <t>West</t>
        </is>
      </c>
      <c r="G903" t="inlineStr">
        <is>
          <t>Lena K.</t>
        </is>
      </c>
      <c r="H903" t="inlineStr">
        <is>
          <t>Orange juice 2L x6</t>
        </is>
      </c>
      <c r="I903" t="inlineStr">
        <is>
          <t>Beverages</t>
        </is>
      </c>
      <c r="J903" t="n">
        <v>5</v>
      </c>
      <c r="K903" s="26" t="n">
        <v>27.81</v>
      </c>
      <c r="L903" s="26">
        <f>J903*K903</f>
        <v>139.05</v>
      </c>
      <c r="M903" s="26" t="n">
        <v>17.49</v>
      </c>
      <c r="N903" s="26">
        <f>J903*M903</f>
        <v>87.45</v>
      </c>
      <c r="O903" s="26">
        <f>L903-N903</f>
        <v>51.6</v>
      </c>
      <c r="P903">
        <f>IF(AND(OR(Dashboard!$C$5="All",F903=Dashboard!$C$5),OR(Dashboard!$G$5="All",I903=Dashboard!$G$5),OR(Dashboard!$K$5="All",G903=Dashboard!$K$5)),1,0)</f>
        <v>1</v>
      </c>
      <c r="Q903">
        <f>IF(P903=1,IF(COUNTIFS($C$2:C903,C903,$P$2:P903,1)=1,1,0),0)</f>
        <v>1</v>
      </c>
    </row>
    <row r="904">
      <c r="A904" s="24" t="n">
        <v>46025</v>
      </c>
      <c r="B904" s="25" t="n">
        <v>46023</v>
      </c>
      <c r="C904" t="inlineStr">
        <is>
          <t>SO-26333</t>
        </is>
      </c>
      <c r="D904" t="inlineStr">
        <is>
          <t>Gorrowin Dining Room</t>
        </is>
      </c>
      <c r="E904" t="inlineStr">
        <is>
          <t>Restaurant</t>
        </is>
      </c>
      <c r="F904" t="inlineStr">
        <is>
          <t>West</t>
        </is>
      </c>
      <c r="G904" t="inlineStr">
        <is>
          <t>Lena K.</t>
        </is>
      </c>
      <c r="H904" t="inlineStr">
        <is>
          <t>Arborio rice 5kg</t>
        </is>
      </c>
      <c r="I904" t="inlineStr">
        <is>
          <t>Dry goods</t>
        </is>
      </c>
      <c r="J904" t="n">
        <v>9</v>
      </c>
      <c r="K904" s="26" t="n">
        <v>21.94</v>
      </c>
      <c r="L904" s="26">
        <f>J904*K904</f>
        <v>197.46</v>
      </c>
      <c r="M904" s="26" t="n">
        <v>15.37</v>
      </c>
      <c r="N904" s="26">
        <f>J904*M904</f>
        <v>138.33</v>
      </c>
      <c r="O904" s="26">
        <f>L904-N904</f>
        <v>59.13</v>
      </c>
      <c r="P904">
        <f>IF(AND(OR(Dashboard!$C$5="All",F904=Dashboard!$C$5),OR(Dashboard!$G$5="All",I904=Dashboard!$G$5),OR(Dashboard!$K$5="All",G904=Dashboard!$K$5)),1,0)</f>
        <v>1</v>
      </c>
      <c r="Q904">
        <f>IF(P904=1,IF(COUNTIFS($C$2:C904,C904,$P$2:P904,1)=1,1,0),0)</f>
        <v>0</v>
      </c>
    </row>
    <row r="905">
      <c r="A905" s="24" t="n">
        <v>46025</v>
      </c>
      <c r="B905" s="25" t="n">
        <v>46023</v>
      </c>
      <c r="C905" t="inlineStr">
        <is>
          <t>SO-26333</t>
        </is>
      </c>
      <c r="D905" t="inlineStr">
        <is>
          <t>Gorrowin Dining Room</t>
        </is>
      </c>
      <c r="E905" t="inlineStr">
        <is>
          <t>Restaurant</t>
        </is>
      </c>
      <c r="F905" t="inlineStr">
        <is>
          <t>West</t>
        </is>
      </c>
      <c r="G905" t="inlineStr">
        <is>
          <t>Lena K.</t>
        </is>
      </c>
      <c r="H905" t="inlineStr">
        <is>
          <t>Croissant dough x48</t>
        </is>
      </c>
      <c r="I905" t="inlineStr">
        <is>
          <t>Bakery</t>
        </is>
      </c>
      <c r="J905" t="n">
        <v>7</v>
      </c>
      <c r="K905" s="26" t="n">
        <v>69.22</v>
      </c>
      <c r="L905" s="26">
        <f>J905*K905</f>
        <v>484.54</v>
      </c>
      <c r="M905" s="26" t="n">
        <v>38.63</v>
      </c>
      <c r="N905" s="26">
        <f>J905*M905</f>
        <v>270.41</v>
      </c>
      <c r="O905" s="26">
        <f>L905-N905</f>
        <v>214.13</v>
      </c>
      <c r="P905">
        <f>IF(AND(OR(Dashboard!$C$5="All",F905=Dashboard!$C$5),OR(Dashboard!$G$5="All",I905=Dashboard!$G$5),OR(Dashboard!$K$5="All",G905=Dashboard!$K$5)),1,0)</f>
        <v>1</v>
      </c>
      <c r="Q905">
        <f>IF(P905=1,IF(COUNTIFS($C$2:C905,C905,$P$2:P905,1)=1,1,0),0)</f>
        <v>0</v>
      </c>
    </row>
    <row r="906">
      <c r="A906" s="24" t="n">
        <v>46025</v>
      </c>
      <c r="B906" s="25" t="n">
        <v>46023</v>
      </c>
      <c r="C906" t="inlineStr">
        <is>
          <t>SO-26333</t>
        </is>
      </c>
      <c r="D906" t="inlineStr">
        <is>
          <t>Gorrowin Dining Room</t>
        </is>
      </c>
      <c r="E906" t="inlineStr">
        <is>
          <t>Restaurant</t>
        </is>
      </c>
      <c r="F906" t="inlineStr">
        <is>
          <t>West</t>
        </is>
      </c>
      <c r="G906" t="inlineStr">
        <is>
          <t>Lena K.</t>
        </is>
      </c>
      <c r="H906" t="inlineStr">
        <is>
          <t>Frozen berries 2kg</t>
        </is>
      </c>
      <c r="I906" t="inlineStr">
        <is>
          <t>Frozen</t>
        </is>
      </c>
      <c r="J906" t="n">
        <v>9</v>
      </c>
      <c r="K906" s="26" t="n">
        <v>20.39</v>
      </c>
      <c r="L906" s="26">
        <f>J906*K906</f>
        <v>183.51</v>
      </c>
      <c r="M906" s="26" t="n">
        <v>15.13</v>
      </c>
      <c r="N906" s="26">
        <f>J906*M906</f>
        <v>136.17</v>
      </c>
      <c r="O906" s="26">
        <f>L906-N906</f>
        <v>47.34</v>
      </c>
      <c r="P906">
        <f>IF(AND(OR(Dashboard!$C$5="All",F906=Dashboard!$C$5),OR(Dashboard!$G$5="All",I906=Dashboard!$G$5),OR(Dashboard!$K$5="All",G906=Dashboard!$K$5)),1,0)</f>
        <v>1</v>
      </c>
      <c r="Q906">
        <f>IF(P906=1,IF(COUNTIFS($C$2:C906,C906,$P$2:P906,1)=1,1,0),0)</f>
        <v>0</v>
      </c>
    </row>
    <row r="907">
      <c r="A907" s="24" t="n">
        <v>46026</v>
      </c>
      <c r="B907" s="25" t="n">
        <v>46023</v>
      </c>
      <c r="C907" t="inlineStr">
        <is>
          <t>SO-26308</t>
        </is>
      </c>
      <c r="D907" t="inlineStr">
        <is>
          <t>Fallowden Coffee House</t>
        </is>
      </c>
      <c r="E907" t="inlineStr">
        <is>
          <t>Café</t>
        </is>
      </c>
      <c r="F907" t="inlineStr">
        <is>
          <t>South</t>
        </is>
      </c>
      <c r="G907" t="inlineStr">
        <is>
          <t>Tom W.</t>
        </is>
      </c>
      <c r="H907" t="inlineStr">
        <is>
          <t>Sourdough loaf x10</t>
        </is>
      </c>
      <c r="I907" t="inlineStr">
        <is>
          <t>Bakery</t>
        </is>
      </c>
      <c r="J907" t="n">
        <v>12</v>
      </c>
      <c r="K907" s="26" t="n">
        <v>53.56</v>
      </c>
      <c r="L907" s="26">
        <f>J907*K907</f>
        <v>642.72</v>
      </c>
      <c r="M907" s="26" t="n">
        <v>30.52</v>
      </c>
      <c r="N907" s="26">
        <f>J907*M907</f>
        <v>366.24</v>
      </c>
      <c r="O907" s="26">
        <f>L907-N907</f>
        <v>276.48</v>
      </c>
      <c r="P907">
        <f>IF(AND(OR(Dashboard!$C$5="All",F907=Dashboard!$C$5),OR(Dashboard!$G$5="All",I907=Dashboard!$G$5),OR(Dashboard!$K$5="All",G907=Dashboard!$K$5)),1,0)</f>
        <v>1</v>
      </c>
      <c r="Q907">
        <f>IF(P907=1,IF(COUNTIFS($C$2:C907,C907,$P$2:P907,1)=1,1,0),0)</f>
        <v>1</v>
      </c>
    </row>
    <row r="908">
      <c r="A908" s="24" t="n">
        <v>46026</v>
      </c>
      <c r="B908" s="25" t="n">
        <v>46023</v>
      </c>
      <c r="C908" t="inlineStr">
        <is>
          <t>SO-26308</t>
        </is>
      </c>
      <c r="D908" t="inlineStr">
        <is>
          <t>Fallowden Coffee House</t>
        </is>
      </c>
      <c r="E908" t="inlineStr">
        <is>
          <t>Café</t>
        </is>
      </c>
      <c r="F908" t="inlineStr">
        <is>
          <t>South</t>
        </is>
      </c>
      <c r="G908" t="inlineStr">
        <is>
          <t>Tom W.</t>
        </is>
      </c>
      <c r="H908" t="inlineStr">
        <is>
          <t>Free-range eggs 15dz</t>
        </is>
      </c>
      <c r="I908" t="inlineStr">
        <is>
          <t>Dairy &amp; eggs</t>
        </is>
      </c>
      <c r="J908" t="n">
        <v>4</v>
      </c>
      <c r="K908" s="26" t="n">
        <v>86.52</v>
      </c>
      <c r="L908" s="26">
        <f>J908*K908</f>
        <v>346.08</v>
      </c>
      <c r="M908" s="26" t="n">
        <v>66.7</v>
      </c>
      <c r="N908" s="26">
        <f>J908*M908</f>
        <v>266.8</v>
      </c>
      <c r="O908" s="26">
        <f>L908-N908</f>
        <v>79.28</v>
      </c>
      <c r="P908">
        <f>IF(AND(OR(Dashboard!$C$5="All",F908=Dashboard!$C$5),OR(Dashboard!$G$5="All",I908=Dashboard!$G$5),OR(Dashboard!$K$5="All",G908=Dashboard!$K$5)),1,0)</f>
        <v>1</v>
      </c>
      <c r="Q908">
        <f>IF(P908=1,IF(COUNTIFS($C$2:C908,C908,$P$2:P908,1)=1,1,0),0)</f>
        <v>0</v>
      </c>
    </row>
    <row r="909">
      <c r="A909" s="24" t="n">
        <v>46027</v>
      </c>
      <c r="B909" s="25" t="n">
        <v>46023</v>
      </c>
      <c r="C909" t="inlineStr">
        <is>
          <t>SO-26327</t>
        </is>
      </c>
      <c r="D909" t="inlineStr">
        <is>
          <t>Umberlee Café</t>
        </is>
      </c>
      <c r="E909" t="inlineStr">
        <is>
          <t>Café</t>
        </is>
      </c>
      <c r="F909" t="inlineStr">
        <is>
          <t>East</t>
        </is>
      </c>
      <c r="G909" t="inlineStr">
        <is>
          <t>Priya N.</t>
        </is>
      </c>
      <c r="H909" t="inlineStr">
        <is>
          <t>Frozen berries 2kg</t>
        </is>
      </c>
      <c r="I909" t="inlineStr">
        <is>
          <t>Frozen</t>
        </is>
      </c>
      <c r="J909" t="n">
        <v>6</v>
      </c>
      <c r="K909" s="26" t="n">
        <v>20.39</v>
      </c>
      <c r="L909" s="26">
        <f>J909*K909</f>
        <v>122.34</v>
      </c>
      <c r="M909" s="26" t="n">
        <v>14.8</v>
      </c>
      <c r="N909" s="26">
        <f>J909*M909</f>
        <v>88.8</v>
      </c>
      <c r="O909" s="26">
        <f>L909-N909</f>
        <v>33.54</v>
      </c>
      <c r="P909">
        <f>IF(AND(OR(Dashboard!$C$5="All",F909=Dashboard!$C$5),OR(Dashboard!$G$5="All",I909=Dashboard!$G$5),OR(Dashboard!$K$5="All",G909=Dashboard!$K$5)),1,0)</f>
        <v>1</v>
      </c>
      <c r="Q909">
        <f>IF(P909=1,IF(COUNTIFS($C$2:C909,C909,$P$2:P909,1)=1,1,0),0)</f>
        <v>1</v>
      </c>
    </row>
    <row r="910">
      <c r="A910" s="24" t="n">
        <v>46027</v>
      </c>
      <c r="B910" s="25" t="n">
        <v>46023</v>
      </c>
      <c r="C910" t="inlineStr">
        <is>
          <t>SO-26327</t>
        </is>
      </c>
      <c r="D910" t="inlineStr">
        <is>
          <t>Umberlee Café</t>
        </is>
      </c>
      <c r="E910" t="inlineStr">
        <is>
          <t>Café</t>
        </is>
      </c>
      <c r="F910" t="inlineStr">
        <is>
          <t>East</t>
        </is>
      </c>
      <c r="G910" t="inlineStr">
        <is>
          <t>Priya N.</t>
        </is>
      </c>
      <c r="H910" t="inlineStr">
        <is>
          <t>Loose-leaf tea 500g</t>
        </is>
      </c>
      <c r="I910" t="inlineStr">
        <is>
          <t>Beverages</t>
        </is>
      </c>
      <c r="J910" t="n">
        <v>4</v>
      </c>
      <c r="K910" s="26" t="n">
        <v>19.47</v>
      </c>
      <c r="L910" s="26">
        <f>J910*K910</f>
        <v>77.88</v>
      </c>
      <c r="M910" s="26" t="n">
        <v>11.6</v>
      </c>
      <c r="N910" s="26">
        <f>J910*M910</f>
        <v>46.4</v>
      </c>
      <c r="O910" s="26">
        <f>L910-N910</f>
        <v>31.48</v>
      </c>
      <c r="P910">
        <f>IF(AND(OR(Dashboard!$C$5="All",F910=Dashboard!$C$5),OR(Dashboard!$G$5="All",I910=Dashboard!$G$5),OR(Dashboard!$K$5="All",G910=Dashboard!$K$5)),1,0)</f>
        <v>1</v>
      </c>
      <c r="Q910">
        <f>IF(P910=1,IF(COUNTIFS($C$2:C910,C910,$P$2:P910,1)=1,1,0),0)</f>
        <v>0</v>
      </c>
    </row>
    <row r="911">
      <c r="A911" s="24" t="n">
        <v>46027</v>
      </c>
      <c r="B911" s="25" t="n">
        <v>46023</v>
      </c>
      <c r="C911" t="inlineStr">
        <is>
          <t>SO-26327</t>
        </is>
      </c>
      <c r="D911" t="inlineStr">
        <is>
          <t>Umberlee Café</t>
        </is>
      </c>
      <c r="E911" t="inlineStr">
        <is>
          <t>Café</t>
        </is>
      </c>
      <c r="F911" t="inlineStr">
        <is>
          <t>East</t>
        </is>
      </c>
      <c r="G911" t="inlineStr">
        <is>
          <t>Priya N.</t>
        </is>
      </c>
      <c r="H911" t="inlineStr">
        <is>
          <t>Croissant dough x48</t>
        </is>
      </c>
      <c r="I911" t="inlineStr">
        <is>
          <t>Bakery</t>
        </is>
      </c>
      <c r="J911" t="n">
        <v>6</v>
      </c>
      <c r="K911" s="26" t="n">
        <v>69.22</v>
      </c>
      <c r="L911" s="26">
        <f>J911*K911</f>
        <v>415.32</v>
      </c>
      <c r="M911" s="26" t="n">
        <v>42</v>
      </c>
      <c r="N911" s="26">
        <f>J911*M911</f>
        <v>252</v>
      </c>
      <c r="O911" s="26">
        <f>L911-N911</f>
        <v>163.32</v>
      </c>
      <c r="P911">
        <f>IF(AND(OR(Dashboard!$C$5="All",F911=Dashboard!$C$5),OR(Dashboard!$G$5="All",I911=Dashboard!$G$5),OR(Dashboard!$K$5="All",G911=Dashboard!$K$5)),1,0)</f>
        <v>1</v>
      </c>
      <c r="Q911">
        <f>IF(P911=1,IF(COUNTIFS($C$2:C911,C911,$P$2:P911,1)=1,1,0),0)</f>
        <v>0</v>
      </c>
    </row>
    <row r="912">
      <c r="A912" s="24" t="n">
        <v>46028</v>
      </c>
      <c r="B912" s="25" t="n">
        <v>46023</v>
      </c>
      <c r="C912" t="inlineStr">
        <is>
          <t>SO-26304</t>
        </is>
      </c>
      <c r="D912" t="inlineStr">
        <is>
          <t>Fennick Espresso Bar</t>
        </is>
      </c>
      <c r="E912" t="inlineStr">
        <is>
          <t>Café</t>
        </is>
      </c>
      <c r="F912" t="inlineStr">
        <is>
          <t>East</t>
        </is>
      </c>
      <c r="G912" t="inlineStr">
        <is>
          <t>Priya N.</t>
        </is>
      </c>
      <c r="H912" t="inlineStr">
        <is>
          <t>Barista milk 1L x12</t>
        </is>
      </c>
      <c r="I912" t="inlineStr">
        <is>
          <t>Dairy &amp; eggs</t>
        </is>
      </c>
      <c r="J912" t="n">
        <v>2</v>
      </c>
      <c r="K912" s="26" t="n">
        <v>27.19</v>
      </c>
      <c r="L912" s="26">
        <f>J912*K912</f>
        <v>54.38</v>
      </c>
      <c r="M912" s="26" t="n">
        <v>21.36</v>
      </c>
      <c r="N912" s="26">
        <f>J912*M912</f>
        <v>42.72</v>
      </c>
      <c r="O912" s="26">
        <f>L912-N912</f>
        <v>11.66</v>
      </c>
      <c r="P912">
        <f>IF(AND(OR(Dashboard!$C$5="All",F912=Dashboard!$C$5),OR(Dashboard!$G$5="All",I912=Dashboard!$G$5),OR(Dashboard!$K$5="All",G912=Dashboard!$K$5)),1,0)</f>
        <v>1</v>
      </c>
      <c r="Q912">
        <f>IF(P912=1,IF(COUNTIFS($C$2:C912,C912,$P$2:P912,1)=1,1,0),0)</f>
        <v>1</v>
      </c>
    </row>
    <row r="913">
      <c r="A913" s="24" t="n">
        <v>46028</v>
      </c>
      <c r="B913" s="25" t="n">
        <v>46023</v>
      </c>
      <c r="C913" t="inlineStr">
        <is>
          <t>SO-26304</t>
        </is>
      </c>
      <c r="D913" t="inlineStr">
        <is>
          <t>Fennick Espresso Bar</t>
        </is>
      </c>
      <c r="E913" t="inlineStr">
        <is>
          <t>Café</t>
        </is>
      </c>
      <c r="F913" t="inlineStr">
        <is>
          <t>East</t>
        </is>
      </c>
      <c r="G913" t="inlineStr">
        <is>
          <t>Priya N.</t>
        </is>
      </c>
      <c r="H913" t="inlineStr">
        <is>
          <t>Bagels x36</t>
        </is>
      </c>
      <c r="I913" t="inlineStr">
        <is>
          <t>Bakery</t>
        </is>
      </c>
      <c r="J913" t="n">
        <v>14</v>
      </c>
      <c r="K913" s="26" t="n">
        <v>39.66</v>
      </c>
      <c r="L913" s="26">
        <f>J913*K913</f>
        <v>555.24</v>
      </c>
      <c r="M913" s="26" t="n">
        <v>24.09</v>
      </c>
      <c r="N913" s="26">
        <f>J913*M913</f>
        <v>337.26</v>
      </c>
      <c r="O913" s="26">
        <f>L913-N913</f>
        <v>217.98</v>
      </c>
      <c r="P913">
        <f>IF(AND(OR(Dashboard!$C$5="All",F913=Dashboard!$C$5),OR(Dashboard!$G$5="All",I913=Dashboard!$G$5),OR(Dashboard!$K$5="All",G913=Dashboard!$K$5)),1,0)</f>
        <v>1</v>
      </c>
      <c r="Q913">
        <f>IF(P913=1,IF(COUNTIFS($C$2:C913,C913,$P$2:P913,1)=1,1,0),0)</f>
        <v>0</v>
      </c>
    </row>
    <row r="914">
      <c r="A914" s="24" t="n">
        <v>46028</v>
      </c>
      <c r="B914" s="25" t="n">
        <v>46023</v>
      </c>
      <c r="C914" t="inlineStr">
        <is>
          <t>SO-26304</t>
        </is>
      </c>
      <c r="D914" t="inlineStr">
        <is>
          <t>Fennick Espresso Bar</t>
        </is>
      </c>
      <c r="E914" t="inlineStr">
        <is>
          <t>Café</t>
        </is>
      </c>
      <c r="F914" t="inlineStr">
        <is>
          <t>East</t>
        </is>
      </c>
      <c r="G914" t="inlineStr">
        <is>
          <t>Priya N.</t>
        </is>
      </c>
      <c r="H914" t="inlineStr">
        <is>
          <t>Plain flour 12.5kg</t>
        </is>
      </c>
      <c r="I914" t="inlineStr">
        <is>
          <t>Dry goods</t>
        </is>
      </c>
      <c r="J914" t="n">
        <v>5</v>
      </c>
      <c r="K914" s="26" t="n">
        <v>25.34</v>
      </c>
      <c r="L914" s="26">
        <f>J914*K914</f>
        <v>126.7</v>
      </c>
      <c r="M914" s="26" t="n">
        <v>16.79</v>
      </c>
      <c r="N914" s="26">
        <f>J914*M914</f>
        <v>83.95</v>
      </c>
      <c r="O914" s="26">
        <f>L914-N914</f>
        <v>42.75</v>
      </c>
      <c r="P914">
        <f>IF(AND(OR(Dashboard!$C$5="All",F914=Dashboard!$C$5),OR(Dashboard!$G$5="All",I914=Dashboard!$G$5),OR(Dashboard!$K$5="All",G914=Dashboard!$K$5)),1,0)</f>
        <v>1</v>
      </c>
      <c r="Q914">
        <f>IF(P914=1,IF(COUNTIFS($C$2:C914,C914,$P$2:P914,1)=1,1,0),0)</f>
        <v>0</v>
      </c>
    </row>
    <row r="915">
      <c r="A915" s="24" t="n">
        <v>46028</v>
      </c>
      <c r="B915" s="25" t="n">
        <v>46023</v>
      </c>
      <c r="C915" t="inlineStr">
        <is>
          <t>SO-26324</t>
        </is>
      </c>
      <c r="D915" t="inlineStr">
        <is>
          <t>Grisdale Catering</t>
        </is>
      </c>
      <c r="E915" t="inlineStr">
        <is>
          <t>Caterer</t>
        </is>
      </c>
      <c r="F915" t="inlineStr">
        <is>
          <t>East</t>
        </is>
      </c>
      <c r="G915" t="inlineStr">
        <is>
          <t>Priya N.</t>
        </is>
      </c>
      <c r="H915" t="inlineStr">
        <is>
          <t>Barista milk 1L x12</t>
        </is>
      </c>
      <c r="I915" t="inlineStr">
        <is>
          <t>Dairy &amp; eggs</t>
        </is>
      </c>
      <c r="J915" t="n">
        <v>7</v>
      </c>
      <c r="K915" s="26" t="n">
        <v>27.19</v>
      </c>
      <c r="L915" s="26">
        <f>J915*K915</f>
        <v>190.33</v>
      </c>
      <c r="M915" s="26" t="n">
        <v>20.06</v>
      </c>
      <c r="N915" s="26">
        <f>J915*M915</f>
        <v>140.42</v>
      </c>
      <c r="O915" s="26">
        <f>L915-N915</f>
        <v>49.91</v>
      </c>
      <c r="P915">
        <f>IF(AND(OR(Dashboard!$C$5="All",F915=Dashboard!$C$5),OR(Dashboard!$G$5="All",I915=Dashboard!$G$5),OR(Dashboard!$K$5="All",G915=Dashboard!$K$5)),1,0)</f>
        <v>1</v>
      </c>
      <c r="Q915">
        <f>IF(P915=1,IF(COUNTIFS($C$2:C915,C915,$P$2:P915,1)=1,1,0),0)</f>
        <v>1</v>
      </c>
    </row>
    <row r="916">
      <c r="A916" s="24" t="n">
        <v>46028</v>
      </c>
      <c r="B916" s="25" t="n">
        <v>46023</v>
      </c>
      <c r="C916" t="inlineStr">
        <is>
          <t>SO-26324</t>
        </is>
      </c>
      <c r="D916" t="inlineStr">
        <is>
          <t>Grisdale Catering</t>
        </is>
      </c>
      <c r="E916" t="inlineStr">
        <is>
          <t>Caterer</t>
        </is>
      </c>
      <c r="F916" t="inlineStr">
        <is>
          <t>East</t>
        </is>
      </c>
      <c r="G916" t="inlineStr">
        <is>
          <t>Priya N.</t>
        </is>
      </c>
      <c r="H916" t="inlineStr">
        <is>
          <t>Bagels x36</t>
        </is>
      </c>
      <c r="I916" t="inlineStr">
        <is>
          <t>Bakery</t>
        </is>
      </c>
      <c r="J916" t="n">
        <v>13</v>
      </c>
      <c r="K916" s="26" t="n">
        <v>39.66</v>
      </c>
      <c r="L916" s="26">
        <f>J916*K916</f>
        <v>515.58</v>
      </c>
      <c r="M916" s="26" t="n">
        <v>22.34</v>
      </c>
      <c r="N916" s="26">
        <f>J916*M916</f>
        <v>290.42</v>
      </c>
      <c r="O916" s="26">
        <f>L916-N916</f>
        <v>225.16</v>
      </c>
      <c r="P916">
        <f>IF(AND(OR(Dashboard!$C$5="All",F916=Dashboard!$C$5),OR(Dashboard!$G$5="All",I916=Dashboard!$G$5),OR(Dashboard!$K$5="All",G916=Dashboard!$K$5)),1,0)</f>
        <v>1</v>
      </c>
      <c r="Q916">
        <f>IF(P916=1,IF(COUNTIFS($C$2:C916,C916,$P$2:P916,1)=1,1,0),0)</f>
        <v>0</v>
      </c>
    </row>
    <row r="917">
      <c r="A917" s="24" t="n">
        <v>46028</v>
      </c>
      <c r="B917" s="25" t="n">
        <v>46023</v>
      </c>
      <c r="C917" t="inlineStr">
        <is>
          <t>SO-26324</t>
        </is>
      </c>
      <c r="D917" t="inlineStr">
        <is>
          <t>Grisdale Catering</t>
        </is>
      </c>
      <c r="E917" t="inlineStr">
        <is>
          <t>Caterer</t>
        </is>
      </c>
      <c r="F917" t="inlineStr">
        <is>
          <t>East</t>
        </is>
      </c>
      <c r="G917" t="inlineStr">
        <is>
          <t>Priya N.</t>
        </is>
      </c>
      <c r="H917" t="inlineStr">
        <is>
          <t>Sparkling water 24pk</t>
        </is>
      </c>
      <c r="I917" t="inlineStr">
        <is>
          <t>Beverages</t>
        </is>
      </c>
      <c r="J917" t="n">
        <v>7</v>
      </c>
      <c r="K917" s="26" t="n">
        <v>22.25</v>
      </c>
      <c r="L917" s="26">
        <f>J917*K917</f>
        <v>155.75</v>
      </c>
      <c r="M917" s="26" t="n">
        <v>13.27</v>
      </c>
      <c r="N917" s="26">
        <f>J917*M917</f>
        <v>92.89</v>
      </c>
      <c r="O917" s="26">
        <f>L917-N917</f>
        <v>62.86</v>
      </c>
      <c r="P917">
        <f>IF(AND(OR(Dashboard!$C$5="All",F917=Dashboard!$C$5),OR(Dashboard!$G$5="All",I917=Dashboard!$G$5),OR(Dashboard!$K$5="All",G917=Dashboard!$K$5)),1,0)</f>
        <v>1</v>
      </c>
      <c r="Q917">
        <f>IF(P917=1,IF(COUNTIFS($C$2:C917,C917,$P$2:P917,1)=1,1,0),0)</f>
        <v>0</v>
      </c>
    </row>
    <row r="918">
      <c r="A918" s="24" t="n">
        <v>46029</v>
      </c>
      <c r="B918" s="25" t="n">
        <v>46023</v>
      </c>
      <c r="C918" t="inlineStr">
        <is>
          <t>SO-26326</t>
        </is>
      </c>
      <c r="D918" t="inlineStr">
        <is>
          <t>Ashgrin Bistro</t>
        </is>
      </c>
      <c r="E918" t="inlineStr">
        <is>
          <t>Restaurant</t>
        </is>
      </c>
      <c r="F918" t="inlineStr">
        <is>
          <t>West</t>
        </is>
      </c>
      <c r="G918" t="inlineStr">
        <is>
          <t>Lena K.</t>
        </is>
      </c>
      <c r="H918" t="inlineStr">
        <is>
          <t>Loose-leaf tea 500g</t>
        </is>
      </c>
      <c r="I918" t="inlineStr">
        <is>
          <t>Beverages</t>
        </is>
      </c>
      <c r="J918" t="n">
        <v>2</v>
      </c>
      <c r="K918" s="26" t="n">
        <v>19.47</v>
      </c>
      <c r="L918" s="26">
        <f>J918*K918</f>
        <v>38.94</v>
      </c>
      <c r="M918" s="26" t="n">
        <v>12.11</v>
      </c>
      <c r="N918" s="26">
        <f>J918*M918</f>
        <v>24.22</v>
      </c>
      <c r="O918" s="26">
        <f>L918-N918</f>
        <v>14.72</v>
      </c>
      <c r="P918">
        <f>IF(AND(OR(Dashboard!$C$5="All",F918=Dashboard!$C$5),OR(Dashboard!$G$5="All",I918=Dashboard!$G$5),OR(Dashboard!$K$5="All",G918=Dashboard!$K$5)),1,0)</f>
        <v>1</v>
      </c>
      <c r="Q918">
        <f>IF(P918=1,IF(COUNTIFS($C$2:C918,C918,$P$2:P918,1)=1,1,0),0)</f>
        <v>1</v>
      </c>
    </row>
    <row r="919">
      <c r="A919" s="24" t="n">
        <v>46029</v>
      </c>
      <c r="B919" s="25" t="n">
        <v>46023</v>
      </c>
      <c r="C919" t="inlineStr">
        <is>
          <t>SO-26326</t>
        </is>
      </c>
      <c r="D919" t="inlineStr">
        <is>
          <t>Ashgrin Bistro</t>
        </is>
      </c>
      <c r="E919" t="inlineStr">
        <is>
          <t>Restaurant</t>
        </is>
      </c>
      <c r="F919" t="inlineStr">
        <is>
          <t>West</t>
        </is>
      </c>
      <c r="G919" t="inlineStr">
        <is>
          <t>Lena K.</t>
        </is>
      </c>
      <c r="H919" t="inlineStr">
        <is>
          <t>Cheddar block 2kg</t>
        </is>
      </c>
      <c r="I919" t="inlineStr">
        <is>
          <t>Dairy &amp; eggs</t>
        </is>
      </c>
      <c r="J919" t="n">
        <v>4</v>
      </c>
      <c r="K919" s="26" t="n">
        <v>32.45</v>
      </c>
      <c r="L919" s="26">
        <f>J919*K919</f>
        <v>129.8</v>
      </c>
      <c r="M919" s="26" t="n">
        <v>25</v>
      </c>
      <c r="N919" s="26">
        <f>J919*M919</f>
        <v>100</v>
      </c>
      <c r="O919" s="26">
        <f>L919-N919</f>
        <v>29.8</v>
      </c>
      <c r="P919">
        <f>IF(AND(OR(Dashboard!$C$5="All",F919=Dashboard!$C$5),OR(Dashboard!$G$5="All",I919=Dashboard!$G$5),OR(Dashboard!$K$5="All",G919=Dashboard!$K$5)),1,0)</f>
        <v>1</v>
      </c>
      <c r="Q919">
        <f>IF(P919=1,IF(COUNTIFS($C$2:C919,C919,$P$2:P919,1)=1,1,0),0)</f>
        <v>0</v>
      </c>
    </row>
    <row r="920">
      <c r="A920" s="24" t="n">
        <v>46029</v>
      </c>
      <c r="B920" s="25" t="n">
        <v>46023</v>
      </c>
      <c r="C920" t="inlineStr">
        <is>
          <t>SO-26326</t>
        </is>
      </c>
      <c r="D920" t="inlineStr">
        <is>
          <t>Ashgrin Bistro</t>
        </is>
      </c>
      <c r="E920" t="inlineStr">
        <is>
          <t>Restaurant</t>
        </is>
      </c>
      <c r="F920" t="inlineStr">
        <is>
          <t>West</t>
        </is>
      </c>
      <c r="G920" t="inlineStr">
        <is>
          <t>Lena K.</t>
        </is>
      </c>
      <c r="H920" t="inlineStr">
        <is>
          <t>Sourdough loaf x10</t>
        </is>
      </c>
      <c r="I920" t="inlineStr">
        <is>
          <t>Bakery</t>
        </is>
      </c>
      <c r="J920" t="n">
        <v>8</v>
      </c>
      <c r="K920" s="26" t="n">
        <v>53.56</v>
      </c>
      <c r="L920" s="26">
        <f>J920*K920</f>
        <v>428.48</v>
      </c>
      <c r="M920" s="26" t="n">
        <v>31.52</v>
      </c>
      <c r="N920" s="26">
        <f>J920*M920</f>
        <v>252.16</v>
      </c>
      <c r="O920" s="26">
        <f>L920-N920</f>
        <v>176.32</v>
      </c>
      <c r="P920">
        <f>IF(AND(OR(Dashboard!$C$5="All",F920=Dashboard!$C$5),OR(Dashboard!$G$5="All",I920=Dashboard!$G$5),OR(Dashboard!$K$5="All",G920=Dashboard!$K$5)),1,0)</f>
        <v>1</v>
      </c>
      <c r="Q920">
        <f>IF(P920=1,IF(COUNTIFS($C$2:C920,C920,$P$2:P920,1)=1,1,0),0)</f>
        <v>0</v>
      </c>
    </row>
    <row r="921">
      <c r="A921" s="24" t="n">
        <v>46030</v>
      </c>
      <c r="B921" s="25" t="n">
        <v>46023</v>
      </c>
      <c r="C921" t="inlineStr">
        <is>
          <t>SO-26305</t>
        </is>
      </c>
      <c r="D921" t="inlineStr">
        <is>
          <t>Thornable Kitchen</t>
        </is>
      </c>
      <c r="E921" t="inlineStr">
        <is>
          <t>Restaurant</t>
        </is>
      </c>
      <c r="F921" t="inlineStr">
        <is>
          <t>South</t>
        </is>
      </c>
      <c r="G921" t="inlineStr">
        <is>
          <t>Tom W.</t>
        </is>
      </c>
      <c r="H921" t="inlineStr">
        <is>
          <t>Orange juice 2L x6</t>
        </is>
      </c>
      <c r="I921" t="inlineStr">
        <is>
          <t>Beverages</t>
        </is>
      </c>
      <c r="J921" t="n">
        <v>10</v>
      </c>
      <c r="K921" s="26" t="n">
        <v>27.81</v>
      </c>
      <c r="L921" s="26">
        <f>J921*K921</f>
        <v>278.1</v>
      </c>
      <c r="M921" s="26" t="n">
        <v>16.68</v>
      </c>
      <c r="N921" s="26">
        <f>J921*M921</f>
        <v>166.8</v>
      </c>
      <c r="O921" s="26">
        <f>L921-N921</f>
        <v>111.3</v>
      </c>
      <c r="P921">
        <f>IF(AND(OR(Dashboard!$C$5="All",F921=Dashboard!$C$5),OR(Dashboard!$G$5="All",I921=Dashboard!$G$5),OR(Dashboard!$K$5="All",G921=Dashboard!$K$5)),1,0)</f>
        <v>1</v>
      </c>
      <c r="Q921">
        <f>IF(P921=1,IF(COUNTIFS($C$2:C921,C921,$P$2:P921,1)=1,1,0),0)</f>
        <v>1</v>
      </c>
    </row>
    <row r="922">
      <c r="A922" s="24" t="n">
        <v>46030</v>
      </c>
      <c r="B922" s="25" t="n">
        <v>46023</v>
      </c>
      <c r="C922" t="inlineStr">
        <is>
          <t>SO-26305</t>
        </is>
      </c>
      <c r="D922" t="inlineStr">
        <is>
          <t>Thornable Kitchen</t>
        </is>
      </c>
      <c r="E922" t="inlineStr">
        <is>
          <t>Restaurant</t>
        </is>
      </c>
      <c r="F922" t="inlineStr">
        <is>
          <t>South</t>
        </is>
      </c>
      <c r="G922" t="inlineStr">
        <is>
          <t>Tom W.</t>
        </is>
      </c>
      <c r="H922" t="inlineStr">
        <is>
          <t>Barista milk 1L x12</t>
        </is>
      </c>
      <c r="I922" t="inlineStr">
        <is>
          <t>Dairy &amp; eggs</t>
        </is>
      </c>
      <c r="J922" t="n">
        <v>5</v>
      </c>
      <c r="K922" s="26" t="n">
        <v>27.19</v>
      </c>
      <c r="L922" s="26">
        <f>J922*K922</f>
        <v>135.95</v>
      </c>
      <c r="M922" s="26" t="n">
        <v>20.76</v>
      </c>
      <c r="N922" s="26">
        <f>J922*M922</f>
        <v>103.8</v>
      </c>
      <c r="O922" s="26">
        <f>L922-N922</f>
        <v>32.15</v>
      </c>
      <c r="P922">
        <f>IF(AND(OR(Dashboard!$C$5="All",F922=Dashboard!$C$5),OR(Dashboard!$G$5="All",I922=Dashboard!$G$5),OR(Dashboard!$K$5="All",G922=Dashboard!$K$5)),1,0)</f>
        <v>1</v>
      </c>
      <c r="Q922">
        <f>IF(P922=1,IF(COUNTIFS($C$2:C922,C922,$P$2:P922,1)=1,1,0),0)</f>
        <v>0</v>
      </c>
    </row>
    <row r="923">
      <c r="A923" s="24" t="n">
        <v>46030</v>
      </c>
      <c r="B923" s="25" t="n">
        <v>46023</v>
      </c>
      <c r="C923" t="inlineStr">
        <is>
          <t>SO-26305</t>
        </is>
      </c>
      <c r="D923" t="inlineStr">
        <is>
          <t>Thornable Kitchen</t>
        </is>
      </c>
      <c r="E923" t="inlineStr">
        <is>
          <t>Restaurant</t>
        </is>
      </c>
      <c r="F923" t="inlineStr">
        <is>
          <t>South</t>
        </is>
      </c>
      <c r="G923" t="inlineStr">
        <is>
          <t>Tom W.</t>
        </is>
      </c>
      <c r="H923" t="inlineStr">
        <is>
          <t>Chips 2.5kg x4</t>
        </is>
      </c>
      <c r="I923" t="inlineStr">
        <is>
          <t>Frozen</t>
        </is>
      </c>
      <c r="J923" t="n">
        <v>13</v>
      </c>
      <c r="K923" s="26" t="n">
        <v>30.49</v>
      </c>
      <c r="L923" s="26">
        <f>J923*K923</f>
        <v>396.37</v>
      </c>
      <c r="M923" s="26" t="n">
        <v>22.22</v>
      </c>
      <c r="N923" s="26">
        <f>J923*M923</f>
        <v>288.86</v>
      </c>
      <c r="O923" s="26">
        <f>L923-N923</f>
        <v>107.51</v>
      </c>
      <c r="P923">
        <f>IF(AND(OR(Dashboard!$C$5="All",F923=Dashboard!$C$5),OR(Dashboard!$G$5="All",I923=Dashboard!$G$5),OR(Dashboard!$K$5="All",G923=Dashboard!$K$5)),1,0)</f>
        <v>1</v>
      </c>
      <c r="Q923">
        <f>IF(P923=1,IF(COUNTIFS($C$2:C923,C923,$P$2:P923,1)=1,1,0),0)</f>
        <v>0</v>
      </c>
    </row>
    <row r="924">
      <c r="A924" s="24" t="n">
        <v>46030</v>
      </c>
      <c r="B924" s="25" t="n">
        <v>46023</v>
      </c>
      <c r="C924" t="inlineStr">
        <is>
          <t>SO-26305</t>
        </is>
      </c>
      <c r="D924" t="inlineStr">
        <is>
          <t>Thornable Kitchen</t>
        </is>
      </c>
      <c r="E924" t="inlineStr">
        <is>
          <t>Restaurant</t>
        </is>
      </c>
      <c r="F924" t="inlineStr">
        <is>
          <t>South</t>
        </is>
      </c>
      <c r="G924" t="inlineStr">
        <is>
          <t>Tom W.</t>
        </is>
      </c>
      <c r="H924" t="inlineStr">
        <is>
          <t>Olive oil 4L</t>
        </is>
      </c>
      <c r="I924" t="inlineStr">
        <is>
          <t>Dry goods</t>
        </is>
      </c>
      <c r="J924" t="n">
        <v>9</v>
      </c>
      <c r="K924" s="26" t="n">
        <v>40.07</v>
      </c>
      <c r="L924" s="26">
        <f>J924*K924</f>
        <v>360.63</v>
      </c>
      <c r="M924" s="26" t="n">
        <v>27.9</v>
      </c>
      <c r="N924" s="26">
        <f>J924*M924</f>
        <v>251.1</v>
      </c>
      <c r="O924" s="26">
        <f>L924-N924</f>
        <v>109.53</v>
      </c>
      <c r="P924">
        <f>IF(AND(OR(Dashboard!$C$5="All",F924=Dashboard!$C$5),OR(Dashboard!$G$5="All",I924=Dashboard!$G$5),OR(Dashboard!$K$5="All",G924=Dashboard!$K$5)),1,0)</f>
        <v>1</v>
      </c>
      <c r="Q924">
        <f>IF(P924=1,IF(COUNTIFS($C$2:C924,C924,$P$2:P924,1)=1,1,0),0)</f>
        <v>0</v>
      </c>
    </row>
    <row r="925">
      <c r="A925" s="24" t="n">
        <v>46031</v>
      </c>
      <c r="B925" s="25" t="n">
        <v>46023</v>
      </c>
      <c r="C925" t="inlineStr">
        <is>
          <t>SO-26335</t>
        </is>
      </c>
      <c r="D925" t="inlineStr">
        <is>
          <t>Fidderly Grocer</t>
        </is>
      </c>
      <c r="E925" t="inlineStr">
        <is>
          <t>Grocer</t>
        </is>
      </c>
      <c r="F925" t="inlineStr">
        <is>
          <t>Regional</t>
        </is>
      </c>
      <c r="G925" t="inlineStr">
        <is>
          <t>Sam O.</t>
        </is>
      </c>
      <c r="H925" t="inlineStr">
        <is>
          <t>Chips 2.5kg x4</t>
        </is>
      </c>
      <c r="I925" t="inlineStr">
        <is>
          <t>Frozen</t>
        </is>
      </c>
      <c r="J925" t="n">
        <v>16</v>
      </c>
      <c r="K925" s="26" t="n">
        <v>30.49</v>
      </c>
      <c r="L925" s="26">
        <f>J925*K925</f>
        <v>487.84</v>
      </c>
      <c r="M925" s="26" t="n">
        <v>22.35</v>
      </c>
      <c r="N925" s="26">
        <f>J925*M925</f>
        <v>357.6</v>
      </c>
      <c r="O925" s="26">
        <f>L925-N925</f>
        <v>130.24</v>
      </c>
      <c r="P925">
        <f>IF(AND(OR(Dashboard!$C$5="All",F925=Dashboard!$C$5),OR(Dashboard!$G$5="All",I925=Dashboard!$G$5),OR(Dashboard!$K$5="All",G925=Dashboard!$K$5)),1,0)</f>
        <v>1</v>
      </c>
      <c r="Q925">
        <f>IF(P925=1,IF(COUNTIFS($C$2:C925,C925,$P$2:P925,1)=1,1,0),0)</f>
        <v>1</v>
      </c>
    </row>
    <row r="926">
      <c r="A926" s="24" t="n">
        <v>46031</v>
      </c>
      <c r="B926" s="25" t="n">
        <v>46023</v>
      </c>
      <c r="C926" t="inlineStr">
        <is>
          <t>SO-26335</t>
        </is>
      </c>
      <c r="D926" t="inlineStr">
        <is>
          <t>Fidderly Grocer</t>
        </is>
      </c>
      <c r="E926" t="inlineStr">
        <is>
          <t>Grocer</t>
        </is>
      </c>
      <c r="F926" t="inlineStr">
        <is>
          <t>Regional</t>
        </is>
      </c>
      <c r="G926" t="inlineStr">
        <is>
          <t>Sam O.</t>
        </is>
      </c>
      <c r="H926" t="inlineStr">
        <is>
          <t>Plain flour 12.5kg</t>
        </is>
      </c>
      <c r="I926" t="inlineStr">
        <is>
          <t>Dry goods</t>
        </is>
      </c>
      <c r="J926" t="n">
        <v>6</v>
      </c>
      <c r="K926" s="26" t="n">
        <v>25.34</v>
      </c>
      <c r="L926" s="26">
        <f>J926*K926</f>
        <v>152.04</v>
      </c>
      <c r="M926" s="26" t="n">
        <v>18.15</v>
      </c>
      <c r="N926" s="26">
        <f>J926*M926</f>
        <v>108.9</v>
      </c>
      <c r="O926" s="26">
        <f>L926-N926</f>
        <v>43.14</v>
      </c>
      <c r="P926">
        <f>IF(AND(OR(Dashboard!$C$5="All",F926=Dashboard!$C$5),OR(Dashboard!$G$5="All",I926=Dashboard!$G$5),OR(Dashboard!$K$5="All",G926=Dashboard!$K$5)),1,0)</f>
        <v>1</v>
      </c>
      <c r="Q926">
        <f>IF(P926=1,IF(COUNTIFS($C$2:C926,C926,$P$2:P926,1)=1,1,0),0)</f>
        <v>0</v>
      </c>
    </row>
    <row r="927">
      <c r="A927" s="24" t="n">
        <v>46031</v>
      </c>
      <c r="B927" s="25" t="n">
        <v>46023</v>
      </c>
      <c r="C927" t="inlineStr">
        <is>
          <t>SO-26335</t>
        </is>
      </c>
      <c r="D927" t="inlineStr">
        <is>
          <t>Fidderly Grocer</t>
        </is>
      </c>
      <c r="E927" t="inlineStr">
        <is>
          <t>Grocer</t>
        </is>
      </c>
      <c r="F927" t="inlineStr">
        <is>
          <t>Regional</t>
        </is>
      </c>
      <c r="G927" t="inlineStr">
        <is>
          <t>Sam O.</t>
        </is>
      </c>
      <c r="H927" t="inlineStr">
        <is>
          <t>Free-range eggs 15dz</t>
        </is>
      </c>
      <c r="I927" t="inlineStr">
        <is>
          <t>Dairy &amp; eggs</t>
        </is>
      </c>
      <c r="J927" t="n">
        <v>23</v>
      </c>
      <c r="K927" s="26" t="n">
        <v>86.52</v>
      </c>
      <c r="L927" s="26">
        <f>J927*K927</f>
        <v>1989.96</v>
      </c>
      <c r="M927" s="26" t="n">
        <v>65.22</v>
      </c>
      <c r="N927" s="26">
        <f>J927*M927</f>
        <v>1500.06</v>
      </c>
      <c r="O927" s="26">
        <f>L927-N927</f>
        <v>489.9</v>
      </c>
      <c r="P927">
        <f>IF(AND(OR(Dashboard!$C$5="All",F927=Dashboard!$C$5),OR(Dashboard!$G$5="All",I927=Dashboard!$G$5),OR(Dashboard!$K$5="All",G927=Dashboard!$K$5)),1,0)</f>
        <v>1</v>
      </c>
      <c r="Q927">
        <f>IF(P927=1,IF(COUNTIFS($C$2:C927,C927,$P$2:P927,1)=1,1,0),0)</f>
        <v>0</v>
      </c>
    </row>
    <row r="928">
      <c r="A928" s="24" t="n">
        <v>46031</v>
      </c>
      <c r="B928" s="25" t="n">
        <v>46023</v>
      </c>
      <c r="C928" t="inlineStr">
        <is>
          <t>SO-26335</t>
        </is>
      </c>
      <c r="D928" t="inlineStr">
        <is>
          <t>Fidderly Grocer</t>
        </is>
      </c>
      <c r="E928" t="inlineStr">
        <is>
          <t>Grocer</t>
        </is>
      </c>
      <c r="F928" t="inlineStr">
        <is>
          <t>Regional</t>
        </is>
      </c>
      <c r="G928" t="inlineStr">
        <is>
          <t>Sam O.</t>
        </is>
      </c>
      <c r="H928" t="inlineStr">
        <is>
          <t>Loose-leaf tea 500g</t>
        </is>
      </c>
      <c r="I928" t="inlineStr">
        <is>
          <t>Beverages</t>
        </is>
      </c>
      <c r="J928" t="n">
        <v>15</v>
      </c>
      <c r="K928" s="26" t="n">
        <v>19.47</v>
      </c>
      <c r="L928" s="26">
        <f>J928*K928</f>
        <v>292.05</v>
      </c>
      <c r="M928" s="26" t="n">
        <v>11.74</v>
      </c>
      <c r="N928" s="26">
        <f>J928*M928</f>
        <v>176.1</v>
      </c>
      <c r="O928" s="26">
        <f>L928-N928</f>
        <v>115.95</v>
      </c>
      <c r="P928">
        <f>IF(AND(OR(Dashboard!$C$5="All",F928=Dashboard!$C$5),OR(Dashboard!$G$5="All",I928=Dashboard!$G$5),OR(Dashboard!$K$5="All",G928=Dashboard!$K$5)),1,0)</f>
        <v>1</v>
      </c>
      <c r="Q928">
        <f>IF(P928=1,IF(COUNTIFS($C$2:C928,C928,$P$2:P928,1)=1,1,0),0)</f>
        <v>0</v>
      </c>
    </row>
    <row r="929">
      <c r="A929" s="24" t="n">
        <v>46032</v>
      </c>
      <c r="B929" s="25" t="n">
        <v>46023</v>
      </c>
      <c r="C929" t="inlineStr">
        <is>
          <t>SO-26307</t>
        </is>
      </c>
      <c r="D929" t="inlineStr">
        <is>
          <t>Thornable Kitchen</t>
        </is>
      </c>
      <c r="E929" t="inlineStr">
        <is>
          <t>Restaurant</t>
        </is>
      </c>
      <c r="F929" t="inlineStr">
        <is>
          <t>South</t>
        </is>
      </c>
      <c r="G929" t="inlineStr">
        <is>
          <t>Tom W.</t>
        </is>
      </c>
      <c r="H929" t="inlineStr">
        <is>
          <t>Olive oil 4L</t>
        </is>
      </c>
      <c r="I929" t="inlineStr">
        <is>
          <t>Dry goods</t>
        </is>
      </c>
      <c r="J929" t="n">
        <v>9</v>
      </c>
      <c r="K929" s="26" t="n">
        <v>40.07</v>
      </c>
      <c r="L929" s="26">
        <f>J929*K929</f>
        <v>360.63</v>
      </c>
      <c r="M929" s="26" t="n">
        <v>27.1</v>
      </c>
      <c r="N929" s="26">
        <f>J929*M929</f>
        <v>243.9</v>
      </c>
      <c r="O929" s="26">
        <f>L929-N929</f>
        <v>116.73</v>
      </c>
      <c r="P929">
        <f>IF(AND(OR(Dashboard!$C$5="All",F929=Dashboard!$C$5),OR(Dashboard!$G$5="All",I929=Dashboard!$G$5),OR(Dashboard!$K$5="All",G929=Dashboard!$K$5)),1,0)</f>
        <v>1</v>
      </c>
      <c r="Q929">
        <f>IF(P929=1,IF(COUNTIFS($C$2:C929,C929,$P$2:P929,1)=1,1,0),0)</f>
        <v>1</v>
      </c>
    </row>
    <row r="930">
      <c r="A930" s="24" t="n">
        <v>46032</v>
      </c>
      <c r="B930" s="25" t="n">
        <v>46023</v>
      </c>
      <c r="C930" t="inlineStr">
        <is>
          <t>SO-26307</t>
        </is>
      </c>
      <c r="D930" t="inlineStr">
        <is>
          <t>Thornable Kitchen</t>
        </is>
      </c>
      <c r="E930" t="inlineStr">
        <is>
          <t>Restaurant</t>
        </is>
      </c>
      <c r="F930" t="inlineStr">
        <is>
          <t>South</t>
        </is>
      </c>
      <c r="G930" t="inlineStr">
        <is>
          <t>Tom W.</t>
        </is>
      </c>
      <c r="H930" t="inlineStr">
        <is>
          <t>Frozen berries 2kg</t>
        </is>
      </c>
      <c r="I930" t="inlineStr">
        <is>
          <t>Frozen</t>
        </is>
      </c>
      <c r="J930" t="n">
        <v>6</v>
      </c>
      <c r="K930" s="26" t="n">
        <v>20.39</v>
      </c>
      <c r="L930" s="26">
        <f>J930*K930</f>
        <v>122.34</v>
      </c>
      <c r="M930" s="26" t="n">
        <v>14.39</v>
      </c>
      <c r="N930" s="26">
        <f>J930*M930</f>
        <v>86.34</v>
      </c>
      <c r="O930" s="26">
        <f>L930-N930</f>
        <v>36</v>
      </c>
      <c r="P930">
        <f>IF(AND(OR(Dashboard!$C$5="All",F930=Dashboard!$C$5),OR(Dashboard!$G$5="All",I930=Dashboard!$G$5),OR(Dashboard!$K$5="All",G930=Dashboard!$K$5)),1,0)</f>
        <v>1</v>
      </c>
      <c r="Q930">
        <f>IF(P930=1,IF(COUNTIFS($C$2:C930,C930,$P$2:P930,1)=1,1,0),0)</f>
        <v>0</v>
      </c>
    </row>
    <row r="931">
      <c r="A931" s="24" t="n">
        <v>46032</v>
      </c>
      <c r="B931" s="25" t="n">
        <v>46023</v>
      </c>
      <c r="C931" t="inlineStr">
        <is>
          <t>SO-26307</t>
        </is>
      </c>
      <c r="D931" t="inlineStr">
        <is>
          <t>Thornable Kitchen</t>
        </is>
      </c>
      <c r="E931" t="inlineStr">
        <is>
          <t>Restaurant</t>
        </is>
      </c>
      <c r="F931" t="inlineStr">
        <is>
          <t>South</t>
        </is>
      </c>
      <c r="G931" t="inlineStr">
        <is>
          <t>Tom W.</t>
        </is>
      </c>
      <c r="H931" t="inlineStr">
        <is>
          <t>Chai concentrate 1L x6</t>
        </is>
      </c>
      <c r="I931" t="inlineStr">
        <is>
          <t>Beverages</t>
        </is>
      </c>
      <c r="J931" t="n">
        <v>6</v>
      </c>
      <c r="K931" s="26" t="n">
        <v>43.26</v>
      </c>
      <c r="L931" s="26">
        <f>J931*K931</f>
        <v>259.56</v>
      </c>
      <c r="M931" s="26" t="n">
        <v>27.76</v>
      </c>
      <c r="N931" s="26">
        <f>J931*M931</f>
        <v>166.56</v>
      </c>
      <c r="O931" s="26">
        <f>L931-N931</f>
        <v>93</v>
      </c>
      <c r="P931">
        <f>IF(AND(OR(Dashboard!$C$5="All",F931=Dashboard!$C$5),OR(Dashboard!$G$5="All",I931=Dashboard!$G$5),OR(Dashboard!$K$5="All",G931=Dashboard!$K$5)),1,0)</f>
        <v>1</v>
      </c>
      <c r="Q931">
        <f>IF(P931=1,IF(COUNTIFS($C$2:C931,C931,$P$2:P931,1)=1,1,0),0)</f>
        <v>0</v>
      </c>
    </row>
    <row r="932">
      <c r="A932" s="24" t="n">
        <v>46032</v>
      </c>
      <c r="B932" s="25" t="n">
        <v>46023</v>
      </c>
      <c r="C932" t="inlineStr">
        <is>
          <t>SO-26307</t>
        </is>
      </c>
      <c r="D932" t="inlineStr">
        <is>
          <t>Thornable Kitchen</t>
        </is>
      </c>
      <c r="E932" t="inlineStr">
        <is>
          <t>Restaurant</t>
        </is>
      </c>
      <c r="F932" t="inlineStr">
        <is>
          <t>South</t>
        </is>
      </c>
      <c r="G932" t="inlineStr">
        <is>
          <t>Tom W.</t>
        </is>
      </c>
      <c r="H932" t="inlineStr">
        <is>
          <t>Sourdough loaf x10</t>
        </is>
      </c>
      <c r="I932" t="inlineStr">
        <is>
          <t>Bakery</t>
        </is>
      </c>
      <c r="J932" t="n">
        <v>5</v>
      </c>
      <c r="K932" s="26" t="n">
        <v>53.56</v>
      </c>
      <c r="L932" s="26">
        <f>J932*K932</f>
        <v>267.8</v>
      </c>
      <c r="M932" s="26" t="n">
        <v>31.12</v>
      </c>
      <c r="N932" s="26">
        <f>J932*M932</f>
        <v>155.6</v>
      </c>
      <c r="O932" s="26">
        <f>L932-N932</f>
        <v>112.2</v>
      </c>
      <c r="P932">
        <f>IF(AND(OR(Dashboard!$C$5="All",F932=Dashboard!$C$5),OR(Dashboard!$G$5="All",I932=Dashboard!$G$5),OR(Dashboard!$K$5="All",G932=Dashboard!$K$5)),1,0)</f>
        <v>1</v>
      </c>
      <c r="Q932">
        <f>IF(P932=1,IF(COUNTIFS($C$2:C932,C932,$P$2:P932,1)=1,1,0),0)</f>
        <v>0</v>
      </c>
    </row>
    <row r="933">
      <c r="A933" s="24" t="n">
        <v>46032</v>
      </c>
      <c r="B933" s="25" t="n">
        <v>46023</v>
      </c>
      <c r="C933" t="inlineStr">
        <is>
          <t>SO-26319</t>
        </is>
      </c>
      <c r="D933" t="inlineStr">
        <is>
          <t>Umberlee Café</t>
        </is>
      </c>
      <c r="E933" t="inlineStr">
        <is>
          <t>Café</t>
        </is>
      </c>
      <c r="F933" t="inlineStr">
        <is>
          <t>East</t>
        </is>
      </c>
      <c r="G933" t="inlineStr">
        <is>
          <t>Priya N.</t>
        </is>
      </c>
      <c r="H933" t="inlineStr">
        <is>
          <t>Unsalted butter 5kg</t>
        </is>
      </c>
      <c r="I933" t="inlineStr">
        <is>
          <t>Dairy &amp; eggs</t>
        </is>
      </c>
      <c r="J933" t="n">
        <v>9</v>
      </c>
      <c r="K933" s="26" t="n">
        <v>59.74</v>
      </c>
      <c r="L933" s="26">
        <f>J933*K933</f>
        <v>537.66</v>
      </c>
      <c r="M933" s="26" t="n">
        <v>44.87</v>
      </c>
      <c r="N933" s="26">
        <f>J933*M933</f>
        <v>403.83</v>
      </c>
      <c r="O933" s="26">
        <f>L933-N933</f>
        <v>133.83</v>
      </c>
      <c r="P933">
        <f>IF(AND(OR(Dashboard!$C$5="All",F933=Dashboard!$C$5),OR(Dashboard!$G$5="All",I933=Dashboard!$G$5),OR(Dashboard!$K$5="All",G933=Dashboard!$K$5)),1,0)</f>
        <v>1</v>
      </c>
      <c r="Q933">
        <f>IF(P933=1,IF(COUNTIFS($C$2:C933,C933,$P$2:P933,1)=1,1,0),0)</f>
        <v>1</v>
      </c>
    </row>
    <row r="934">
      <c r="A934" s="24" t="n">
        <v>46032</v>
      </c>
      <c r="B934" s="25" t="n">
        <v>46023</v>
      </c>
      <c r="C934" t="inlineStr">
        <is>
          <t>SO-26319</t>
        </is>
      </c>
      <c r="D934" t="inlineStr">
        <is>
          <t>Umberlee Café</t>
        </is>
      </c>
      <c r="E934" t="inlineStr">
        <is>
          <t>Café</t>
        </is>
      </c>
      <c r="F934" t="inlineStr">
        <is>
          <t>East</t>
        </is>
      </c>
      <c r="G934" t="inlineStr">
        <is>
          <t>Priya N.</t>
        </is>
      </c>
      <c r="H934" t="inlineStr">
        <is>
          <t>Olive oil 4L</t>
        </is>
      </c>
      <c r="I934" t="inlineStr">
        <is>
          <t>Dry goods</t>
        </is>
      </c>
      <c r="J934" t="n">
        <v>4</v>
      </c>
      <c r="K934" s="26" t="n">
        <v>40.07</v>
      </c>
      <c r="L934" s="26">
        <f>J934*K934</f>
        <v>160.28</v>
      </c>
      <c r="M934" s="26" t="n">
        <v>28.27</v>
      </c>
      <c r="N934" s="26">
        <f>J934*M934</f>
        <v>113.08</v>
      </c>
      <c r="O934" s="26">
        <f>L934-N934</f>
        <v>47.2</v>
      </c>
      <c r="P934">
        <f>IF(AND(OR(Dashboard!$C$5="All",F934=Dashboard!$C$5),OR(Dashboard!$G$5="All",I934=Dashboard!$G$5),OR(Dashboard!$K$5="All",G934=Dashboard!$K$5)),1,0)</f>
        <v>1</v>
      </c>
      <c r="Q934">
        <f>IF(P934=1,IF(COUNTIFS($C$2:C934,C934,$P$2:P934,1)=1,1,0),0)</f>
        <v>0</v>
      </c>
    </row>
    <row r="935">
      <c r="A935" s="24" t="n">
        <v>46032</v>
      </c>
      <c r="B935" s="25" t="n">
        <v>46023</v>
      </c>
      <c r="C935" t="inlineStr">
        <is>
          <t>SO-26320</t>
        </is>
      </c>
      <c r="D935" t="inlineStr">
        <is>
          <t>Zenderby Coffee House</t>
        </is>
      </c>
      <c r="E935" t="inlineStr">
        <is>
          <t>Café</t>
        </is>
      </c>
      <c r="F935" t="inlineStr">
        <is>
          <t>South</t>
        </is>
      </c>
      <c r="G935" t="inlineStr">
        <is>
          <t>Tom W.</t>
        </is>
      </c>
      <c r="H935" t="inlineStr">
        <is>
          <t>Brioche buns x24</t>
        </is>
      </c>
      <c r="I935" t="inlineStr">
        <is>
          <t>Bakery</t>
        </is>
      </c>
      <c r="J935" t="n">
        <v>10</v>
      </c>
      <c r="K935" s="26" t="n">
        <v>27.19</v>
      </c>
      <c r="L935" s="26">
        <f>J935*K935</f>
        <v>271.9</v>
      </c>
      <c r="M935" s="26" t="n">
        <v>16.08</v>
      </c>
      <c r="N935" s="26">
        <f>J935*M935</f>
        <v>160.8</v>
      </c>
      <c r="O935" s="26">
        <f>L935-N935</f>
        <v>111.1</v>
      </c>
      <c r="P935">
        <f>IF(AND(OR(Dashboard!$C$5="All",F935=Dashboard!$C$5),OR(Dashboard!$G$5="All",I935=Dashboard!$G$5),OR(Dashboard!$K$5="All",G935=Dashboard!$K$5)),1,0)</f>
        <v>1</v>
      </c>
      <c r="Q935">
        <f>IF(P935=1,IF(COUNTIFS($C$2:C935,C935,$P$2:P935,1)=1,1,0),0)</f>
        <v>1</v>
      </c>
    </row>
    <row r="936">
      <c r="A936" s="24" t="n">
        <v>46032</v>
      </c>
      <c r="B936" s="25" t="n">
        <v>46023</v>
      </c>
      <c r="C936" t="inlineStr">
        <is>
          <t>SO-26320</t>
        </is>
      </c>
      <c r="D936" t="inlineStr">
        <is>
          <t>Zenderby Coffee House</t>
        </is>
      </c>
      <c r="E936" t="inlineStr">
        <is>
          <t>Café</t>
        </is>
      </c>
      <c r="F936" t="inlineStr">
        <is>
          <t>South</t>
        </is>
      </c>
      <c r="G936" t="inlineStr">
        <is>
          <t>Tom W.</t>
        </is>
      </c>
      <c r="H936" t="inlineStr">
        <is>
          <t>Free-range eggs 15dz</t>
        </is>
      </c>
      <c r="I936" t="inlineStr">
        <is>
          <t>Dairy &amp; eggs</t>
        </is>
      </c>
      <c r="J936" t="n">
        <v>14</v>
      </c>
      <c r="K936" s="26" t="n">
        <v>86.52</v>
      </c>
      <c r="L936" s="26">
        <f>J936*K936</f>
        <v>1211.28</v>
      </c>
      <c r="M936" s="26" t="n">
        <v>66.23</v>
      </c>
      <c r="N936" s="26">
        <f>J936*M936</f>
        <v>927.22</v>
      </c>
      <c r="O936" s="26">
        <f>L936-N936</f>
        <v>284.06</v>
      </c>
      <c r="P936">
        <f>IF(AND(OR(Dashboard!$C$5="All",F936=Dashboard!$C$5),OR(Dashboard!$G$5="All",I936=Dashboard!$G$5),OR(Dashboard!$K$5="All",G936=Dashboard!$K$5)),1,0)</f>
        <v>1</v>
      </c>
      <c r="Q936">
        <f>IF(P936=1,IF(COUNTIFS($C$2:C936,C936,$P$2:P936,1)=1,1,0),0)</f>
        <v>0</v>
      </c>
    </row>
    <row r="937">
      <c r="A937" s="24" t="n">
        <v>46032</v>
      </c>
      <c r="B937" s="25" t="n">
        <v>46023</v>
      </c>
      <c r="C937" t="inlineStr">
        <is>
          <t>SO-26320</t>
        </is>
      </c>
      <c r="D937" t="inlineStr">
        <is>
          <t>Zenderby Coffee House</t>
        </is>
      </c>
      <c r="E937" t="inlineStr">
        <is>
          <t>Café</t>
        </is>
      </c>
      <c r="F937" t="inlineStr">
        <is>
          <t>South</t>
        </is>
      </c>
      <c r="G937" t="inlineStr">
        <is>
          <t>Tom W.</t>
        </is>
      </c>
      <c r="H937" t="inlineStr">
        <is>
          <t>Chips 2.5kg x4</t>
        </is>
      </c>
      <c r="I937" t="inlineStr">
        <is>
          <t>Frozen</t>
        </is>
      </c>
      <c r="J937" t="n">
        <v>5</v>
      </c>
      <c r="K937" s="26" t="n">
        <v>30.49</v>
      </c>
      <c r="L937" s="26">
        <f>J937*K937</f>
        <v>152.45</v>
      </c>
      <c r="M937" s="26" t="n">
        <v>21.26</v>
      </c>
      <c r="N937" s="26">
        <f>J937*M937</f>
        <v>106.3</v>
      </c>
      <c r="O937" s="26">
        <f>L937-N937</f>
        <v>46.15</v>
      </c>
      <c r="P937">
        <f>IF(AND(OR(Dashboard!$C$5="All",F937=Dashboard!$C$5),OR(Dashboard!$G$5="All",I937=Dashboard!$G$5),OR(Dashboard!$K$5="All",G937=Dashboard!$K$5)),1,0)</f>
        <v>1</v>
      </c>
      <c r="Q937">
        <f>IF(P937=1,IF(COUNTIFS($C$2:C937,C937,$P$2:P937,1)=1,1,0),0)</f>
        <v>0</v>
      </c>
    </row>
    <row r="938">
      <c r="A938" s="24" t="n">
        <v>46032</v>
      </c>
      <c r="B938" s="25" t="n">
        <v>46023</v>
      </c>
      <c r="C938" t="inlineStr">
        <is>
          <t>SO-26323</t>
        </is>
      </c>
      <c r="D938" t="inlineStr">
        <is>
          <t>Bellcourt Kitchen</t>
        </is>
      </c>
      <c r="E938" t="inlineStr">
        <is>
          <t>Restaurant</t>
        </is>
      </c>
      <c r="F938" t="inlineStr">
        <is>
          <t>East</t>
        </is>
      </c>
      <c r="G938" t="inlineStr">
        <is>
          <t>Priya N.</t>
        </is>
      </c>
      <c r="H938" t="inlineStr">
        <is>
          <t>Barista milk 1L x12</t>
        </is>
      </c>
      <c r="I938" t="inlineStr">
        <is>
          <t>Dairy &amp; eggs</t>
        </is>
      </c>
      <c r="J938" t="n">
        <v>4</v>
      </c>
      <c r="K938" s="26" t="n">
        <v>27.19</v>
      </c>
      <c r="L938" s="26">
        <f>J938*K938</f>
        <v>108.76</v>
      </c>
      <c r="M938" s="26" t="n">
        <v>20.7</v>
      </c>
      <c r="N938" s="26">
        <f>J938*M938</f>
        <v>82.8</v>
      </c>
      <c r="O938" s="26">
        <f>L938-N938</f>
        <v>25.96</v>
      </c>
      <c r="P938">
        <f>IF(AND(OR(Dashboard!$C$5="All",F938=Dashboard!$C$5),OR(Dashboard!$G$5="All",I938=Dashboard!$G$5),OR(Dashboard!$K$5="All",G938=Dashboard!$K$5)),1,0)</f>
        <v>1</v>
      </c>
      <c r="Q938">
        <f>IF(P938=1,IF(COUNTIFS($C$2:C938,C938,$P$2:P938,1)=1,1,0),0)</f>
        <v>1</v>
      </c>
    </row>
    <row r="939">
      <c r="A939" s="24" t="n">
        <v>46032</v>
      </c>
      <c r="B939" s="25" t="n">
        <v>46023</v>
      </c>
      <c r="C939" t="inlineStr">
        <is>
          <t>SO-26323</t>
        </is>
      </c>
      <c r="D939" t="inlineStr">
        <is>
          <t>Bellcourt Kitchen</t>
        </is>
      </c>
      <c r="E939" t="inlineStr">
        <is>
          <t>Restaurant</t>
        </is>
      </c>
      <c r="F939" t="inlineStr">
        <is>
          <t>East</t>
        </is>
      </c>
      <c r="G939" t="inlineStr">
        <is>
          <t>Priya N.</t>
        </is>
      </c>
      <c r="H939" t="inlineStr">
        <is>
          <t>Gelato 5L</t>
        </is>
      </c>
      <c r="I939" t="inlineStr">
        <is>
          <t>Frozen</t>
        </is>
      </c>
      <c r="J939" t="n">
        <v>12</v>
      </c>
      <c r="K939" s="26" t="n">
        <v>47.9</v>
      </c>
      <c r="L939" s="26">
        <f>J939*K939</f>
        <v>574.8</v>
      </c>
      <c r="M939" s="26" t="n">
        <v>33.49</v>
      </c>
      <c r="N939" s="26">
        <f>J939*M939</f>
        <v>401.88</v>
      </c>
      <c r="O939" s="26">
        <f>L939-N939</f>
        <v>172.92</v>
      </c>
      <c r="P939">
        <f>IF(AND(OR(Dashboard!$C$5="All",F939=Dashboard!$C$5),OR(Dashboard!$G$5="All",I939=Dashboard!$G$5),OR(Dashboard!$K$5="All",G939=Dashboard!$K$5)),1,0)</f>
        <v>1</v>
      </c>
      <c r="Q939">
        <f>IF(P939=1,IF(COUNTIFS($C$2:C939,C939,$P$2:P939,1)=1,1,0),0)</f>
        <v>0</v>
      </c>
    </row>
    <row r="940">
      <c r="A940" s="24" t="n">
        <v>46032</v>
      </c>
      <c r="B940" s="25" t="n">
        <v>46023</v>
      </c>
      <c r="C940" t="inlineStr">
        <is>
          <t>SO-26330</t>
        </is>
      </c>
      <c r="D940" t="inlineStr">
        <is>
          <t>Tamsel Coffee House</t>
        </is>
      </c>
      <c r="E940" t="inlineStr">
        <is>
          <t>Café</t>
        </is>
      </c>
      <c r="F940" t="inlineStr">
        <is>
          <t>East</t>
        </is>
      </c>
      <c r="G940" t="inlineStr">
        <is>
          <t>Priya N.</t>
        </is>
      </c>
      <c r="H940" t="inlineStr">
        <is>
          <t>Chickpeas 2kg</t>
        </is>
      </c>
      <c r="I940" t="inlineStr">
        <is>
          <t>Dry goods</t>
        </is>
      </c>
      <c r="J940" t="n">
        <v>9</v>
      </c>
      <c r="K940" s="26" t="n">
        <v>9.48</v>
      </c>
      <c r="L940" s="26">
        <f>J940*K940</f>
        <v>85.32</v>
      </c>
      <c r="M940" s="26" t="n">
        <v>6.5</v>
      </c>
      <c r="N940" s="26">
        <f>J940*M940</f>
        <v>58.5</v>
      </c>
      <c r="O940" s="26">
        <f>L940-N940</f>
        <v>26.82</v>
      </c>
      <c r="P940">
        <f>IF(AND(OR(Dashboard!$C$5="All",F940=Dashboard!$C$5),OR(Dashboard!$G$5="All",I940=Dashboard!$G$5),OR(Dashboard!$K$5="All",G940=Dashboard!$K$5)),1,0)</f>
        <v>1</v>
      </c>
      <c r="Q940">
        <f>IF(P940=1,IF(COUNTIFS($C$2:C940,C940,$P$2:P940,1)=1,1,0),0)</f>
        <v>1</v>
      </c>
    </row>
    <row r="941">
      <c r="A941" s="24" t="n">
        <v>46032</v>
      </c>
      <c r="B941" s="25" t="n">
        <v>46023</v>
      </c>
      <c r="C941" t="inlineStr">
        <is>
          <t>SO-26330</t>
        </is>
      </c>
      <c r="D941" t="inlineStr">
        <is>
          <t>Tamsel Coffee House</t>
        </is>
      </c>
      <c r="E941" t="inlineStr">
        <is>
          <t>Café</t>
        </is>
      </c>
      <c r="F941" t="inlineStr">
        <is>
          <t>East</t>
        </is>
      </c>
      <c r="G941" t="inlineStr">
        <is>
          <t>Priya N.</t>
        </is>
      </c>
      <c r="H941" t="inlineStr">
        <is>
          <t>Brioche buns x24</t>
        </is>
      </c>
      <c r="I941" t="inlineStr">
        <is>
          <t>Bakery</t>
        </is>
      </c>
      <c r="J941" t="n">
        <v>6</v>
      </c>
      <c r="K941" s="26" t="n">
        <v>27.19</v>
      </c>
      <c r="L941" s="26">
        <f>J941*K941</f>
        <v>163.14</v>
      </c>
      <c r="M941" s="26" t="n">
        <v>16.05</v>
      </c>
      <c r="N941" s="26">
        <f>J941*M941</f>
        <v>96.3</v>
      </c>
      <c r="O941" s="26">
        <f>L941-N941</f>
        <v>66.84</v>
      </c>
      <c r="P941">
        <f>IF(AND(OR(Dashboard!$C$5="All",F941=Dashboard!$C$5),OR(Dashboard!$G$5="All",I941=Dashboard!$G$5),OR(Dashboard!$K$5="All",G941=Dashboard!$K$5)),1,0)</f>
        <v>1</v>
      </c>
      <c r="Q941">
        <f>IF(P941=1,IF(COUNTIFS($C$2:C941,C941,$P$2:P941,1)=1,1,0),0)</f>
        <v>0</v>
      </c>
    </row>
    <row r="942">
      <c r="A942" s="24" t="n">
        <v>46032</v>
      </c>
      <c r="B942" s="25" t="n">
        <v>46023</v>
      </c>
      <c r="C942" t="inlineStr">
        <is>
          <t>SO-26330</t>
        </is>
      </c>
      <c r="D942" t="inlineStr">
        <is>
          <t>Tamsel Coffee House</t>
        </is>
      </c>
      <c r="E942" t="inlineStr">
        <is>
          <t>Café</t>
        </is>
      </c>
      <c r="F942" t="inlineStr">
        <is>
          <t>East</t>
        </is>
      </c>
      <c r="G942" t="inlineStr">
        <is>
          <t>Priya N.</t>
        </is>
      </c>
      <c r="H942" t="inlineStr">
        <is>
          <t>Cheddar block 2kg</t>
        </is>
      </c>
      <c r="I942" t="inlineStr">
        <is>
          <t>Dairy &amp; eggs</t>
        </is>
      </c>
      <c r="J942" t="n">
        <v>3</v>
      </c>
      <c r="K942" s="26" t="n">
        <v>32.45</v>
      </c>
      <c r="L942" s="26">
        <f>J942*K942</f>
        <v>97.35</v>
      </c>
      <c r="M942" s="26" t="n">
        <v>24.63</v>
      </c>
      <c r="N942" s="26">
        <f>J942*M942</f>
        <v>73.89</v>
      </c>
      <c r="O942" s="26">
        <f>L942-N942</f>
        <v>23.46</v>
      </c>
      <c r="P942">
        <f>IF(AND(OR(Dashboard!$C$5="All",F942=Dashboard!$C$5),OR(Dashboard!$G$5="All",I942=Dashboard!$G$5),OR(Dashboard!$K$5="All",G942=Dashboard!$K$5)),1,0)</f>
        <v>1</v>
      </c>
      <c r="Q942">
        <f>IF(P942=1,IF(COUNTIFS($C$2:C942,C942,$P$2:P942,1)=1,1,0),0)</f>
        <v>0</v>
      </c>
    </row>
    <row r="943">
      <c r="A943" s="24" t="n">
        <v>46032</v>
      </c>
      <c r="B943" s="25" t="n">
        <v>46023</v>
      </c>
      <c r="C943" t="inlineStr">
        <is>
          <t>SO-26330</t>
        </is>
      </c>
      <c r="D943" t="inlineStr">
        <is>
          <t>Tamsel Coffee House</t>
        </is>
      </c>
      <c r="E943" t="inlineStr">
        <is>
          <t>Café</t>
        </is>
      </c>
      <c r="F943" t="inlineStr">
        <is>
          <t>East</t>
        </is>
      </c>
      <c r="G943" t="inlineStr">
        <is>
          <t>Priya N.</t>
        </is>
      </c>
      <c r="H943" t="inlineStr">
        <is>
          <t>Sparkling water 24pk</t>
        </is>
      </c>
      <c r="I943" t="inlineStr">
        <is>
          <t>Beverages</t>
        </is>
      </c>
      <c r="J943" t="n">
        <v>5</v>
      </c>
      <c r="K943" s="26" t="n">
        <v>22.25</v>
      </c>
      <c r="L943" s="26">
        <f>J943*K943</f>
        <v>111.25</v>
      </c>
      <c r="M943" s="26" t="n">
        <v>14.25</v>
      </c>
      <c r="N943" s="26">
        <f>J943*M943</f>
        <v>71.25</v>
      </c>
      <c r="O943" s="26">
        <f>L943-N943</f>
        <v>40</v>
      </c>
      <c r="P943">
        <f>IF(AND(OR(Dashboard!$C$5="All",F943=Dashboard!$C$5),OR(Dashboard!$G$5="All",I943=Dashboard!$G$5),OR(Dashboard!$K$5="All",G943=Dashboard!$K$5)),1,0)</f>
        <v>1</v>
      </c>
      <c r="Q943">
        <f>IF(P943=1,IF(COUNTIFS($C$2:C943,C943,$P$2:P943,1)=1,1,0),0)</f>
        <v>0</v>
      </c>
    </row>
    <row r="944">
      <c r="A944" s="24" t="n">
        <v>46033</v>
      </c>
      <c r="B944" s="25" t="n">
        <v>46023</v>
      </c>
      <c r="C944" t="inlineStr">
        <is>
          <t>SO-26336</t>
        </is>
      </c>
      <c r="D944" t="inlineStr">
        <is>
          <t>Haskett Café</t>
        </is>
      </c>
      <c r="E944" t="inlineStr">
        <is>
          <t>Café</t>
        </is>
      </c>
      <c r="F944" t="inlineStr">
        <is>
          <t>South</t>
        </is>
      </c>
      <c r="G944" t="inlineStr">
        <is>
          <t>Tom W.</t>
        </is>
      </c>
      <c r="H944" t="inlineStr">
        <is>
          <t>Plain flour 12.5kg</t>
        </is>
      </c>
      <c r="I944" t="inlineStr">
        <is>
          <t>Dry goods</t>
        </is>
      </c>
      <c r="J944" t="n">
        <v>11</v>
      </c>
      <c r="K944" s="26" t="n">
        <v>25.34</v>
      </c>
      <c r="L944" s="26">
        <f>J944*K944</f>
        <v>278.74</v>
      </c>
      <c r="M944" s="26" t="n">
        <v>17.47</v>
      </c>
      <c r="N944" s="26">
        <f>J944*M944</f>
        <v>192.17</v>
      </c>
      <c r="O944" s="26">
        <f>L944-N944</f>
        <v>86.57</v>
      </c>
      <c r="P944">
        <f>IF(AND(OR(Dashboard!$C$5="All",F944=Dashboard!$C$5),OR(Dashboard!$G$5="All",I944=Dashboard!$G$5),OR(Dashboard!$K$5="All",G944=Dashboard!$K$5)),1,0)</f>
        <v>1</v>
      </c>
      <c r="Q944">
        <f>IF(P944=1,IF(COUNTIFS($C$2:C944,C944,$P$2:P944,1)=1,1,0),0)</f>
        <v>1</v>
      </c>
    </row>
    <row r="945">
      <c r="A945" s="24" t="n">
        <v>46033</v>
      </c>
      <c r="B945" s="25" t="n">
        <v>46023</v>
      </c>
      <c r="C945" t="inlineStr">
        <is>
          <t>SO-26336</t>
        </is>
      </c>
      <c r="D945" t="inlineStr">
        <is>
          <t>Haskett Café</t>
        </is>
      </c>
      <c r="E945" t="inlineStr">
        <is>
          <t>Café</t>
        </is>
      </c>
      <c r="F945" t="inlineStr">
        <is>
          <t>South</t>
        </is>
      </c>
      <c r="G945" t="inlineStr">
        <is>
          <t>Tom W.</t>
        </is>
      </c>
      <c r="H945" t="inlineStr">
        <is>
          <t>Chai concentrate 1L x6</t>
        </is>
      </c>
      <c r="I945" t="inlineStr">
        <is>
          <t>Beverages</t>
        </is>
      </c>
      <c r="J945" t="n">
        <v>6</v>
      </c>
      <c r="K945" s="26" t="n">
        <v>43.26</v>
      </c>
      <c r="L945" s="26">
        <f>J945*K945</f>
        <v>259.56</v>
      </c>
      <c r="M945" s="26" t="n">
        <v>26.92</v>
      </c>
      <c r="N945" s="26">
        <f>J945*M945</f>
        <v>161.52</v>
      </c>
      <c r="O945" s="26">
        <f>L945-N945</f>
        <v>98.04</v>
      </c>
      <c r="P945">
        <f>IF(AND(OR(Dashboard!$C$5="All",F945=Dashboard!$C$5),OR(Dashboard!$G$5="All",I945=Dashboard!$G$5),OR(Dashboard!$K$5="All",G945=Dashboard!$K$5)),1,0)</f>
        <v>1</v>
      </c>
      <c r="Q945">
        <f>IF(P945=1,IF(COUNTIFS($C$2:C945,C945,$P$2:P945,1)=1,1,0),0)</f>
        <v>0</v>
      </c>
    </row>
    <row r="946">
      <c r="A946" s="24" t="n">
        <v>46034</v>
      </c>
      <c r="B946" s="25" t="n">
        <v>46023</v>
      </c>
      <c r="C946" t="inlineStr">
        <is>
          <t>SO-26302</t>
        </is>
      </c>
      <c r="D946" t="inlineStr">
        <is>
          <t>Kellamere Bistro</t>
        </is>
      </c>
      <c r="E946" t="inlineStr">
        <is>
          <t>Restaurant</t>
        </is>
      </c>
      <c r="F946" t="inlineStr">
        <is>
          <t>East</t>
        </is>
      </c>
      <c r="G946" t="inlineStr">
        <is>
          <t>Priya N.</t>
        </is>
      </c>
      <c r="H946" t="inlineStr">
        <is>
          <t>Brioche buns x24</t>
        </is>
      </c>
      <c r="I946" t="inlineStr">
        <is>
          <t>Bakery</t>
        </is>
      </c>
      <c r="J946" t="n">
        <v>8</v>
      </c>
      <c r="K946" s="26" t="n">
        <v>27.19</v>
      </c>
      <c r="L946" s="26">
        <f>J946*K946</f>
        <v>217.52</v>
      </c>
      <c r="M946" s="26" t="n">
        <v>15.91</v>
      </c>
      <c r="N946" s="26">
        <f>J946*M946</f>
        <v>127.28</v>
      </c>
      <c r="O946" s="26">
        <f>L946-N946</f>
        <v>90.24</v>
      </c>
      <c r="P946">
        <f>IF(AND(OR(Dashboard!$C$5="All",F946=Dashboard!$C$5),OR(Dashboard!$G$5="All",I946=Dashboard!$G$5),OR(Dashboard!$K$5="All",G946=Dashboard!$K$5)),1,0)</f>
        <v>1</v>
      </c>
      <c r="Q946">
        <f>IF(P946=1,IF(COUNTIFS($C$2:C946,C946,$P$2:P946,1)=1,1,0),0)</f>
        <v>1</v>
      </c>
    </row>
    <row r="947">
      <c r="A947" s="24" t="n">
        <v>46034</v>
      </c>
      <c r="B947" s="25" t="n">
        <v>46023</v>
      </c>
      <c r="C947" t="inlineStr">
        <is>
          <t>SO-26302</t>
        </is>
      </c>
      <c r="D947" t="inlineStr">
        <is>
          <t>Kellamere Bistro</t>
        </is>
      </c>
      <c r="E947" t="inlineStr">
        <is>
          <t>Restaurant</t>
        </is>
      </c>
      <c r="F947" t="inlineStr">
        <is>
          <t>East</t>
        </is>
      </c>
      <c r="G947" t="inlineStr">
        <is>
          <t>Priya N.</t>
        </is>
      </c>
      <c r="H947" t="inlineStr">
        <is>
          <t>Chips 2.5kg x4</t>
        </is>
      </c>
      <c r="I947" t="inlineStr">
        <is>
          <t>Frozen</t>
        </is>
      </c>
      <c r="J947" t="n">
        <v>10</v>
      </c>
      <c r="K947" s="26" t="n">
        <v>30.49</v>
      </c>
      <c r="L947" s="26">
        <f>J947*K947</f>
        <v>304.9</v>
      </c>
      <c r="M947" s="26" t="n">
        <v>22.72</v>
      </c>
      <c r="N947" s="26">
        <f>J947*M947</f>
        <v>227.2</v>
      </c>
      <c r="O947" s="26">
        <f>L947-N947</f>
        <v>77.7</v>
      </c>
      <c r="P947">
        <f>IF(AND(OR(Dashboard!$C$5="All",F947=Dashboard!$C$5),OR(Dashboard!$G$5="All",I947=Dashboard!$G$5),OR(Dashboard!$K$5="All",G947=Dashboard!$K$5)),1,0)</f>
        <v>1</v>
      </c>
      <c r="Q947">
        <f>IF(P947=1,IF(COUNTIFS($C$2:C947,C947,$P$2:P947,1)=1,1,0),0)</f>
        <v>0</v>
      </c>
    </row>
    <row r="948">
      <c r="A948" s="24" t="n">
        <v>46034</v>
      </c>
      <c r="B948" s="25" t="n">
        <v>46023</v>
      </c>
      <c r="C948" t="inlineStr">
        <is>
          <t>SO-26302</t>
        </is>
      </c>
      <c r="D948" t="inlineStr">
        <is>
          <t>Kellamere Bistro</t>
        </is>
      </c>
      <c r="E948" t="inlineStr">
        <is>
          <t>Restaurant</t>
        </is>
      </c>
      <c r="F948" t="inlineStr">
        <is>
          <t>East</t>
        </is>
      </c>
      <c r="G948" t="inlineStr">
        <is>
          <t>Priya N.</t>
        </is>
      </c>
      <c r="H948" t="inlineStr">
        <is>
          <t>Olive oil 4L</t>
        </is>
      </c>
      <c r="I948" t="inlineStr">
        <is>
          <t>Dry goods</t>
        </is>
      </c>
      <c r="J948" t="n">
        <v>10</v>
      </c>
      <c r="K948" s="26" t="n">
        <v>40.07</v>
      </c>
      <c r="L948" s="26">
        <f>J948*K948</f>
        <v>400.7</v>
      </c>
      <c r="M948" s="26" t="n">
        <v>26.53</v>
      </c>
      <c r="N948" s="26">
        <f>J948*M948</f>
        <v>265.3</v>
      </c>
      <c r="O948" s="26">
        <f>L948-N948</f>
        <v>135.4</v>
      </c>
      <c r="P948">
        <f>IF(AND(OR(Dashboard!$C$5="All",F948=Dashboard!$C$5),OR(Dashboard!$G$5="All",I948=Dashboard!$G$5),OR(Dashboard!$K$5="All",G948=Dashboard!$K$5)),1,0)</f>
        <v>1</v>
      </c>
      <c r="Q948">
        <f>IF(P948=1,IF(COUNTIFS($C$2:C948,C948,$P$2:P948,1)=1,1,0),0)</f>
        <v>0</v>
      </c>
    </row>
    <row r="949">
      <c r="A949" s="24" t="n">
        <v>46034</v>
      </c>
      <c r="B949" s="25" t="n">
        <v>46023</v>
      </c>
      <c r="C949" t="inlineStr">
        <is>
          <t>SO-26302</t>
        </is>
      </c>
      <c r="D949" t="inlineStr">
        <is>
          <t>Kellamere Bistro</t>
        </is>
      </c>
      <c r="E949" t="inlineStr">
        <is>
          <t>Restaurant</t>
        </is>
      </c>
      <c r="F949" t="inlineStr">
        <is>
          <t>East</t>
        </is>
      </c>
      <c r="G949" t="inlineStr">
        <is>
          <t>Priya N.</t>
        </is>
      </c>
      <c r="H949" t="inlineStr">
        <is>
          <t>Cheddar block 2kg</t>
        </is>
      </c>
      <c r="I949" t="inlineStr">
        <is>
          <t>Dairy &amp; eggs</t>
        </is>
      </c>
      <c r="J949" t="n">
        <v>7</v>
      </c>
      <c r="K949" s="26" t="n">
        <v>32.45</v>
      </c>
      <c r="L949" s="26">
        <f>J949*K949</f>
        <v>227.15</v>
      </c>
      <c r="M949" s="26" t="n">
        <v>25.13</v>
      </c>
      <c r="N949" s="26">
        <f>J949*M949</f>
        <v>175.91</v>
      </c>
      <c r="O949" s="26">
        <f>L949-N949</f>
        <v>51.24</v>
      </c>
      <c r="P949">
        <f>IF(AND(OR(Dashboard!$C$5="All",F949=Dashboard!$C$5),OR(Dashboard!$G$5="All",I949=Dashboard!$G$5),OR(Dashboard!$K$5="All",G949=Dashboard!$K$5)),1,0)</f>
        <v>1</v>
      </c>
      <c r="Q949">
        <f>IF(P949=1,IF(COUNTIFS($C$2:C949,C949,$P$2:P949,1)=1,1,0),0)</f>
        <v>0</v>
      </c>
    </row>
    <row r="950">
      <c r="A950" s="24" t="n">
        <v>46034</v>
      </c>
      <c r="B950" s="25" t="n">
        <v>46023</v>
      </c>
      <c r="C950" t="inlineStr">
        <is>
          <t>SO-26313</t>
        </is>
      </c>
      <c r="D950" t="inlineStr">
        <is>
          <t>Oskaby Coffee House</t>
        </is>
      </c>
      <c r="E950" t="inlineStr">
        <is>
          <t>Café</t>
        </is>
      </c>
      <c r="F950" t="inlineStr">
        <is>
          <t>South</t>
        </is>
      </c>
      <c r="G950" t="inlineStr">
        <is>
          <t>Tom W.</t>
        </is>
      </c>
      <c r="H950" t="inlineStr">
        <is>
          <t>Unsalted butter 5kg</t>
        </is>
      </c>
      <c r="I950" t="inlineStr">
        <is>
          <t>Dairy &amp; eggs</t>
        </is>
      </c>
      <c r="J950" t="n">
        <v>6</v>
      </c>
      <c r="K950" s="26" t="n">
        <v>59.74</v>
      </c>
      <c r="L950" s="26">
        <f>J950*K950</f>
        <v>358.44</v>
      </c>
      <c r="M950" s="26" t="n">
        <v>44.86</v>
      </c>
      <c r="N950" s="26">
        <f>J950*M950</f>
        <v>269.16</v>
      </c>
      <c r="O950" s="26">
        <f>L950-N950</f>
        <v>89.28</v>
      </c>
      <c r="P950">
        <f>IF(AND(OR(Dashboard!$C$5="All",F950=Dashboard!$C$5),OR(Dashboard!$G$5="All",I950=Dashboard!$G$5),OR(Dashboard!$K$5="All",G950=Dashboard!$K$5)),1,0)</f>
        <v>1</v>
      </c>
      <c r="Q950">
        <f>IF(P950=1,IF(COUNTIFS($C$2:C950,C950,$P$2:P950,1)=1,1,0),0)</f>
        <v>1</v>
      </c>
    </row>
    <row r="951">
      <c r="A951" s="24" t="n">
        <v>46034</v>
      </c>
      <c r="B951" s="25" t="n">
        <v>46023</v>
      </c>
      <c r="C951" t="inlineStr">
        <is>
          <t>SO-26313</t>
        </is>
      </c>
      <c r="D951" t="inlineStr">
        <is>
          <t>Oskaby Coffee House</t>
        </is>
      </c>
      <c r="E951" t="inlineStr">
        <is>
          <t>Café</t>
        </is>
      </c>
      <c r="F951" t="inlineStr">
        <is>
          <t>South</t>
        </is>
      </c>
      <c r="G951" t="inlineStr">
        <is>
          <t>Tom W.</t>
        </is>
      </c>
      <c r="H951" t="inlineStr">
        <is>
          <t>Chips 2.5kg x4</t>
        </is>
      </c>
      <c r="I951" t="inlineStr">
        <is>
          <t>Frozen</t>
        </is>
      </c>
      <c r="J951" t="n">
        <v>8</v>
      </c>
      <c r="K951" s="26" t="n">
        <v>30.49</v>
      </c>
      <c r="L951" s="26">
        <f>J951*K951</f>
        <v>243.92</v>
      </c>
      <c r="M951" s="26" t="n">
        <v>22.42</v>
      </c>
      <c r="N951" s="26">
        <f>J951*M951</f>
        <v>179.36</v>
      </c>
      <c r="O951" s="26">
        <f>L951-N951</f>
        <v>64.56</v>
      </c>
      <c r="P951">
        <f>IF(AND(OR(Dashboard!$C$5="All",F951=Dashboard!$C$5),OR(Dashboard!$G$5="All",I951=Dashboard!$G$5),OR(Dashboard!$K$5="All",G951=Dashboard!$K$5)),1,0)</f>
        <v>1</v>
      </c>
      <c r="Q951">
        <f>IF(P951=1,IF(COUNTIFS($C$2:C951,C951,$P$2:P951,1)=1,1,0),0)</f>
        <v>0</v>
      </c>
    </row>
    <row r="952">
      <c r="A952" s="24" t="n">
        <v>46034</v>
      </c>
      <c r="B952" s="25" t="n">
        <v>46023</v>
      </c>
      <c r="C952" t="inlineStr">
        <is>
          <t>SO-26332</t>
        </is>
      </c>
      <c r="D952" t="inlineStr">
        <is>
          <t>Istowe Coffee House</t>
        </is>
      </c>
      <c r="E952" t="inlineStr">
        <is>
          <t>Café</t>
        </is>
      </c>
      <c r="F952" t="inlineStr">
        <is>
          <t>North</t>
        </is>
      </c>
      <c r="G952" t="inlineStr">
        <is>
          <t>Priya N.</t>
        </is>
      </c>
      <c r="H952" t="inlineStr">
        <is>
          <t>Unsalted butter 5kg</t>
        </is>
      </c>
      <c r="I952" t="inlineStr">
        <is>
          <t>Dairy &amp; eggs</t>
        </is>
      </c>
      <c r="J952" t="n">
        <v>5</v>
      </c>
      <c r="K952" s="26" t="n">
        <v>59.74</v>
      </c>
      <c r="L952" s="26">
        <f>J952*K952</f>
        <v>298.7</v>
      </c>
      <c r="M952" s="26" t="n">
        <v>45.91</v>
      </c>
      <c r="N952" s="26">
        <f>J952*M952</f>
        <v>229.55</v>
      </c>
      <c r="O952" s="26">
        <f>L952-N952</f>
        <v>69.15</v>
      </c>
      <c r="P952">
        <f>IF(AND(OR(Dashboard!$C$5="All",F952=Dashboard!$C$5),OR(Dashboard!$G$5="All",I952=Dashboard!$G$5),OR(Dashboard!$K$5="All",G952=Dashboard!$K$5)),1,0)</f>
        <v>1</v>
      </c>
      <c r="Q952">
        <f>IF(P952=1,IF(COUNTIFS($C$2:C952,C952,$P$2:P952,1)=1,1,0),0)</f>
        <v>1</v>
      </c>
    </row>
    <row r="953">
      <c r="A953" s="24" t="n">
        <v>46034</v>
      </c>
      <c r="B953" s="25" t="n">
        <v>46023</v>
      </c>
      <c r="C953" t="inlineStr">
        <is>
          <t>SO-26332</t>
        </is>
      </c>
      <c r="D953" t="inlineStr">
        <is>
          <t>Istowe Coffee House</t>
        </is>
      </c>
      <c r="E953" t="inlineStr">
        <is>
          <t>Café</t>
        </is>
      </c>
      <c r="F953" t="inlineStr">
        <is>
          <t>North</t>
        </is>
      </c>
      <c r="G953" t="inlineStr">
        <is>
          <t>Priya N.</t>
        </is>
      </c>
      <c r="H953" t="inlineStr">
        <is>
          <t>Arborio rice 5kg</t>
        </is>
      </c>
      <c r="I953" t="inlineStr">
        <is>
          <t>Dry goods</t>
        </is>
      </c>
      <c r="J953" t="n">
        <v>7</v>
      </c>
      <c r="K953" s="26" t="n">
        <v>21.94</v>
      </c>
      <c r="L953" s="26">
        <f>J953*K953</f>
        <v>153.58</v>
      </c>
      <c r="M953" s="26" t="n">
        <v>15</v>
      </c>
      <c r="N953" s="26">
        <f>J953*M953</f>
        <v>105</v>
      </c>
      <c r="O953" s="26">
        <f>L953-N953</f>
        <v>48.58</v>
      </c>
      <c r="P953">
        <f>IF(AND(OR(Dashboard!$C$5="All",F953=Dashboard!$C$5),OR(Dashboard!$G$5="All",I953=Dashboard!$G$5),OR(Dashboard!$K$5="All",G953=Dashboard!$K$5)),1,0)</f>
        <v>1</v>
      </c>
      <c r="Q953">
        <f>IF(P953=1,IF(COUNTIFS($C$2:C953,C953,$P$2:P953,1)=1,1,0),0)</f>
        <v>0</v>
      </c>
    </row>
    <row r="954">
      <c r="A954" s="24" t="n">
        <v>46036</v>
      </c>
      <c r="B954" s="25" t="n">
        <v>46023</v>
      </c>
      <c r="C954" t="inlineStr">
        <is>
          <t>SO-26338</t>
        </is>
      </c>
      <c r="D954" t="inlineStr">
        <is>
          <t>Oskaby Coffee House</t>
        </is>
      </c>
      <c r="E954" t="inlineStr">
        <is>
          <t>Café</t>
        </is>
      </c>
      <c r="F954" t="inlineStr">
        <is>
          <t>South</t>
        </is>
      </c>
      <c r="G954" t="inlineStr">
        <is>
          <t>Tom W.</t>
        </is>
      </c>
      <c r="H954" t="inlineStr">
        <is>
          <t>Croissant dough x48</t>
        </is>
      </c>
      <c r="I954" t="inlineStr">
        <is>
          <t>Bakery</t>
        </is>
      </c>
      <c r="J954" t="n">
        <v>5</v>
      </c>
      <c r="K954" s="26" t="n">
        <v>69.22</v>
      </c>
      <c r="L954" s="26">
        <f>J954*K954</f>
        <v>346.1</v>
      </c>
      <c r="M954" s="26" t="n">
        <v>41.13</v>
      </c>
      <c r="N954" s="26">
        <f>J954*M954</f>
        <v>205.65</v>
      </c>
      <c r="O954" s="26">
        <f>L954-N954</f>
        <v>140.45</v>
      </c>
      <c r="P954">
        <f>IF(AND(OR(Dashboard!$C$5="All",F954=Dashboard!$C$5),OR(Dashboard!$G$5="All",I954=Dashboard!$G$5),OR(Dashboard!$K$5="All",G954=Dashboard!$K$5)),1,0)</f>
        <v>1</v>
      </c>
      <c r="Q954">
        <f>IF(P954=1,IF(COUNTIFS($C$2:C954,C954,$P$2:P954,1)=1,1,0),0)</f>
        <v>1</v>
      </c>
    </row>
    <row r="955">
      <c r="A955" s="24" t="n">
        <v>46036</v>
      </c>
      <c r="B955" s="25" t="n">
        <v>46023</v>
      </c>
      <c r="C955" t="inlineStr">
        <is>
          <t>SO-26338</t>
        </is>
      </c>
      <c r="D955" t="inlineStr">
        <is>
          <t>Oskaby Coffee House</t>
        </is>
      </c>
      <c r="E955" t="inlineStr">
        <is>
          <t>Café</t>
        </is>
      </c>
      <c r="F955" t="inlineStr">
        <is>
          <t>South</t>
        </is>
      </c>
      <c r="G955" t="inlineStr">
        <is>
          <t>Tom W.</t>
        </is>
      </c>
      <c r="H955" t="inlineStr">
        <is>
          <t>Cheddar block 2kg</t>
        </is>
      </c>
      <c r="I955" t="inlineStr">
        <is>
          <t>Dairy &amp; eggs</t>
        </is>
      </c>
      <c r="J955" t="n">
        <v>6</v>
      </c>
      <c r="K955" s="26" t="n">
        <v>32.45</v>
      </c>
      <c r="L955" s="26">
        <f>J955*K955</f>
        <v>194.7</v>
      </c>
      <c r="M955" s="26" t="n">
        <v>24.33</v>
      </c>
      <c r="N955" s="26">
        <f>J955*M955</f>
        <v>145.98</v>
      </c>
      <c r="O955" s="26">
        <f>L955-N955</f>
        <v>48.72</v>
      </c>
      <c r="P955">
        <f>IF(AND(OR(Dashboard!$C$5="All",F955=Dashboard!$C$5),OR(Dashboard!$G$5="All",I955=Dashboard!$G$5),OR(Dashboard!$K$5="All",G955=Dashboard!$K$5)),1,0)</f>
        <v>1</v>
      </c>
      <c r="Q955">
        <f>IF(P955=1,IF(COUNTIFS($C$2:C955,C955,$P$2:P955,1)=1,1,0),0)</f>
        <v>0</v>
      </c>
    </row>
    <row r="956">
      <c r="A956" s="24" t="n">
        <v>46036</v>
      </c>
      <c r="B956" s="25" t="n">
        <v>46023</v>
      </c>
      <c r="C956" t="inlineStr">
        <is>
          <t>SO-26338</t>
        </is>
      </c>
      <c r="D956" t="inlineStr">
        <is>
          <t>Oskaby Coffee House</t>
        </is>
      </c>
      <c r="E956" t="inlineStr">
        <is>
          <t>Café</t>
        </is>
      </c>
      <c r="F956" t="inlineStr">
        <is>
          <t>South</t>
        </is>
      </c>
      <c r="G956" t="inlineStr">
        <is>
          <t>Tom W.</t>
        </is>
      </c>
      <c r="H956" t="inlineStr">
        <is>
          <t>Olive oil 4L</t>
        </is>
      </c>
      <c r="I956" t="inlineStr">
        <is>
          <t>Dry goods</t>
        </is>
      </c>
      <c r="J956" t="n">
        <v>6</v>
      </c>
      <c r="K956" s="26" t="n">
        <v>40.07</v>
      </c>
      <c r="L956" s="26">
        <f>J956*K956</f>
        <v>240.42</v>
      </c>
      <c r="M956" s="26" t="n">
        <v>27.19</v>
      </c>
      <c r="N956" s="26">
        <f>J956*M956</f>
        <v>163.14</v>
      </c>
      <c r="O956" s="26">
        <f>L956-N956</f>
        <v>77.28</v>
      </c>
      <c r="P956">
        <f>IF(AND(OR(Dashboard!$C$5="All",F956=Dashboard!$C$5),OR(Dashboard!$G$5="All",I956=Dashboard!$G$5),OR(Dashboard!$K$5="All",G956=Dashboard!$K$5)),1,0)</f>
        <v>1</v>
      </c>
      <c r="Q956">
        <f>IF(P956=1,IF(COUNTIFS($C$2:C956,C956,$P$2:P956,1)=1,1,0),0)</f>
        <v>0</v>
      </c>
    </row>
    <row r="957">
      <c r="A957" s="24" t="n">
        <v>46036</v>
      </c>
      <c r="B957" s="25" t="n">
        <v>46023</v>
      </c>
      <c r="C957" t="inlineStr">
        <is>
          <t>SO-26338</t>
        </is>
      </c>
      <c r="D957" t="inlineStr">
        <is>
          <t>Oskaby Coffee House</t>
        </is>
      </c>
      <c r="E957" t="inlineStr">
        <is>
          <t>Café</t>
        </is>
      </c>
      <c r="F957" t="inlineStr">
        <is>
          <t>South</t>
        </is>
      </c>
      <c r="G957" t="inlineStr">
        <is>
          <t>Tom W.</t>
        </is>
      </c>
      <c r="H957" t="inlineStr">
        <is>
          <t>Chai concentrate 1L x6</t>
        </is>
      </c>
      <c r="I957" t="inlineStr">
        <is>
          <t>Beverages</t>
        </is>
      </c>
      <c r="J957" t="n">
        <v>13</v>
      </c>
      <c r="K957" s="26" t="n">
        <v>43.26</v>
      </c>
      <c r="L957" s="26">
        <f>J957*K957</f>
        <v>562.38</v>
      </c>
      <c r="M957" s="26" t="n">
        <v>27.21</v>
      </c>
      <c r="N957" s="26">
        <f>J957*M957</f>
        <v>353.73</v>
      </c>
      <c r="O957" s="26">
        <f>L957-N957</f>
        <v>208.65</v>
      </c>
      <c r="P957">
        <f>IF(AND(OR(Dashboard!$C$5="All",F957=Dashboard!$C$5),OR(Dashboard!$G$5="All",I957=Dashboard!$G$5),OR(Dashboard!$K$5="All",G957=Dashboard!$K$5)),1,0)</f>
        <v>1</v>
      </c>
      <c r="Q957">
        <f>IF(P957=1,IF(COUNTIFS($C$2:C957,C957,$P$2:P957,1)=1,1,0),0)</f>
        <v>0</v>
      </c>
    </row>
    <row r="958">
      <c r="A958" s="24" t="n">
        <v>46037</v>
      </c>
      <c r="B958" s="25" t="n">
        <v>46023</v>
      </c>
      <c r="C958" t="inlineStr">
        <is>
          <t>SO-26303</t>
        </is>
      </c>
      <c r="D958" t="inlineStr">
        <is>
          <t>Lumsey Kitchen</t>
        </is>
      </c>
      <c r="E958" t="inlineStr">
        <is>
          <t>Restaurant</t>
        </is>
      </c>
      <c r="F958" t="inlineStr">
        <is>
          <t>West</t>
        </is>
      </c>
      <c r="G958" t="inlineStr">
        <is>
          <t>Lena K.</t>
        </is>
      </c>
      <c r="H958" t="inlineStr">
        <is>
          <t>Bagels x36</t>
        </is>
      </c>
      <c r="I958" t="inlineStr">
        <is>
          <t>Bakery</t>
        </is>
      </c>
      <c r="J958" t="n">
        <v>2</v>
      </c>
      <c r="K958" s="26" t="n">
        <v>39.66</v>
      </c>
      <c r="L958" s="26">
        <f>J958*K958</f>
        <v>79.32</v>
      </c>
      <c r="M958" s="26" t="n">
        <v>23.17</v>
      </c>
      <c r="N958" s="26">
        <f>J958*M958</f>
        <v>46.34</v>
      </c>
      <c r="O958" s="26">
        <f>L958-N958</f>
        <v>32.98</v>
      </c>
      <c r="P958">
        <f>IF(AND(OR(Dashboard!$C$5="All",F958=Dashboard!$C$5),OR(Dashboard!$G$5="All",I958=Dashboard!$G$5),OR(Dashboard!$K$5="All",G958=Dashboard!$K$5)),1,0)</f>
        <v>1</v>
      </c>
      <c r="Q958">
        <f>IF(P958=1,IF(COUNTIFS($C$2:C958,C958,$P$2:P958,1)=1,1,0),0)</f>
        <v>1</v>
      </c>
    </row>
    <row r="959">
      <c r="A959" s="24" t="n">
        <v>46037</v>
      </c>
      <c r="B959" s="25" t="n">
        <v>46023</v>
      </c>
      <c r="C959" t="inlineStr">
        <is>
          <t>SO-26303</t>
        </is>
      </c>
      <c r="D959" t="inlineStr">
        <is>
          <t>Lumsey Kitchen</t>
        </is>
      </c>
      <c r="E959" t="inlineStr">
        <is>
          <t>Restaurant</t>
        </is>
      </c>
      <c r="F959" t="inlineStr">
        <is>
          <t>West</t>
        </is>
      </c>
      <c r="G959" t="inlineStr">
        <is>
          <t>Lena K.</t>
        </is>
      </c>
      <c r="H959" t="inlineStr">
        <is>
          <t>Arborio rice 5kg</t>
        </is>
      </c>
      <c r="I959" t="inlineStr">
        <is>
          <t>Dry goods</t>
        </is>
      </c>
      <c r="J959" t="n">
        <v>11</v>
      </c>
      <c r="K959" s="26" t="n">
        <v>21.94</v>
      </c>
      <c r="L959" s="26">
        <f>J959*K959</f>
        <v>241.34</v>
      </c>
      <c r="M959" s="26" t="n">
        <v>15.4</v>
      </c>
      <c r="N959" s="26">
        <f>J959*M959</f>
        <v>169.4</v>
      </c>
      <c r="O959" s="26">
        <f>L959-N959</f>
        <v>71.94</v>
      </c>
      <c r="P959">
        <f>IF(AND(OR(Dashboard!$C$5="All",F959=Dashboard!$C$5),OR(Dashboard!$G$5="All",I959=Dashboard!$G$5),OR(Dashboard!$K$5="All",G959=Dashboard!$K$5)),1,0)</f>
        <v>1</v>
      </c>
      <c r="Q959">
        <f>IF(P959=1,IF(COUNTIFS($C$2:C959,C959,$P$2:P959,1)=1,1,0),0)</f>
        <v>0</v>
      </c>
    </row>
    <row r="960">
      <c r="A960" s="24" t="n">
        <v>46037</v>
      </c>
      <c r="B960" s="25" t="n">
        <v>46023</v>
      </c>
      <c r="C960" t="inlineStr">
        <is>
          <t>SO-26303</t>
        </is>
      </c>
      <c r="D960" t="inlineStr">
        <is>
          <t>Lumsey Kitchen</t>
        </is>
      </c>
      <c r="E960" t="inlineStr">
        <is>
          <t>Restaurant</t>
        </is>
      </c>
      <c r="F960" t="inlineStr">
        <is>
          <t>West</t>
        </is>
      </c>
      <c r="G960" t="inlineStr">
        <is>
          <t>Lena K.</t>
        </is>
      </c>
      <c r="H960" t="inlineStr">
        <is>
          <t>Unsalted butter 5kg</t>
        </is>
      </c>
      <c r="I960" t="inlineStr">
        <is>
          <t>Dairy &amp; eggs</t>
        </is>
      </c>
      <c r="J960" t="n">
        <v>10</v>
      </c>
      <c r="K960" s="26" t="n">
        <v>59.74</v>
      </c>
      <c r="L960" s="26">
        <f>J960*K960</f>
        <v>597.4</v>
      </c>
      <c r="M960" s="26" t="n">
        <v>44.12</v>
      </c>
      <c r="N960" s="26">
        <f>J960*M960</f>
        <v>441.2</v>
      </c>
      <c r="O960" s="26">
        <f>L960-N960</f>
        <v>156.2</v>
      </c>
      <c r="P960">
        <f>IF(AND(OR(Dashboard!$C$5="All",F960=Dashboard!$C$5),OR(Dashboard!$G$5="All",I960=Dashboard!$G$5),OR(Dashboard!$K$5="All",G960=Dashboard!$K$5)),1,0)</f>
        <v>1</v>
      </c>
      <c r="Q960">
        <f>IF(P960=1,IF(COUNTIFS($C$2:C960,C960,$P$2:P960,1)=1,1,0),0)</f>
        <v>0</v>
      </c>
    </row>
    <row r="961">
      <c r="A961" s="24" t="n">
        <v>46037</v>
      </c>
      <c r="B961" s="25" t="n">
        <v>46023</v>
      </c>
      <c r="C961" t="inlineStr">
        <is>
          <t>SO-26303</t>
        </is>
      </c>
      <c r="D961" t="inlineStr">
        <is>
          <t>Lumsey Kitchen</t>
        </is>
      </c>
      <c r="E961" t="inlineStr">
        <is>
          <t>Restaurant</t>
        </is>
      </c>
      <c r="F961" t="inlineStr">
        <is>
          <t>West</t>
        </is>
      </c>
      <c r="G961" t="inlineStr">
        <is>
          <t>Lena K.</t>
        </is>
      </c>
      <c r="H961" t="inlineStr">
        <is>
          <t>Chips 2.5kg x4</t>
        </is>
      </c>
      <c r="I961" t="inlineStr">
        <is>
          <t>Frozen</t>
        </is>
      </c>
      <c r="J961" t="n">
        <v>14</v>
      </c>
      <c r="K961" s="26" t="n">
        <v>30.49</v>
      </c>
      <c r="L961" s="26">
        <f>J961*K961</f>
        <v>426.86</v>
      </c>
      <c r="M961" s="26" t="n">
        <v>22.4</v>
      </c>
      <c r="N961" s="26">
        <f>J961*M961</f>
        <v>313.6</v>
      </c>
      <c r="O961" s="26">
        <f>L961-N961</f>
        <v>113.26</v>
      </c>
      <c r="P961">
        <f>IF(AND(OR(Dashboard!$C$5="All",F961=Dashboard!$C$5),OR(Dashboard!$G$5="All",I961=Dashboard!$G$5),OR(Dashboard!$K$5="All",G961=Dashboard!$K$5)),1,0)</f>
        <v>1</v>
      </c>
      <c r="Q961">
        <f>IF(P961=1,IF(COUNTIFS($C$2:C961,C961,$P$2:P961,1)=1,1,0),0)</f>
        <v>0</v>
      </c>
    </row>
    <row r="962">
      <c r="A962" s="24" t="n">
        <v>46037</v>
      </c>
      <c r="B962" s="25" t="n">
        <v>46023</v>
      </c>
      <c r="C962" t="inlineStr">
        <is>
          <t>SO-26328</t>
        </is>
      </c>
      <c r="D962" t="inlineStr">
        <is>
          <t>Bellcourt Kitchen</t>
        </is>
      </c>
      <c r="E962" t="inlineStr">
        <is>
          <t>Restaurant</t>
        </is>
      </c>
      <c r="F962" t="inlineStr">
        <is>
          <t>East</t>
        </is>
      </c>
      <c r="G962" t="inlineStr">
        <is>
          <t>Priya N.</t>
        </is>
      </c>
      <c r="H962" t="inlineStr">
        <is>
          <t>Coffee beans 1kg</t>
        </is>
      </c>
      <c r="I962" t="inlineStr">
        <is>
          <t>Beverages</t>
        </is>
      </c>
      <c r="J962" t="n">
        <v>9</v>
      </c>
      <c r="K962" s="26" t="n">
        <v>32.45</v>
      </c>
      <c r="L962" s="26">
        <f>J962*K962</f>
        <v>292.05</v>
      </c>
      <c r="M962" s="26" t="n">
        <v>20.97</v>
      </c>
      <c r="N962" s="26">
        <f>J962*M962</f>
        <v>188.73</v>
      </c>
      <c r="O962" s="26">
        <f>L962-N962</f>
        <v>103.32</v>
      </c>
      <c r="P962">
        <f>IF(AND(OR(Dashboard!$C$5="All",F962=Dashboard!$C$5),OR(Dashboard!$G$5="All",I962=Dashboard!$G$5),OR(Dashboard!$K$5="All",G962=Dashboard!$K$5)),1,0)</f>
        <v>1</v>
      </c>
      <c r="Q962">
        <f>IF(P962=1,IF(COUNTIFS($C$2:C962,C962,$P$2:P962,1)=1,1,0),0)</f>
        <v>1</v>
      </c>
    </row>
    <row r="963">
      <c r="A963" s="24" t="n">
        <v>46037</v>
      </c>
      <c r="B963" s="25" t="n">
        <v>46023</v>
      </c>
      <c r="C963" t="inlineStr">
        <is>
          <t>SO-26328</t>
        </is>
      </c>
      <c r="D963" t="inlineStr">
        <is>
          <t>Bellcourt Kitchen</t>
        </is>
      </c>
      <c r="E963" t="inlineStr">
        <is>
          <t>Restaurant</t>
        </is>
      </c>
      <c r="F963" t="inlineStr">
        <is>
          <t>East</t>
        </is>
      </c>
      <c r="G963" t="inlineStr">
        <is>
          <t>Priya N.</t>
        </is>
      </c>
      <c r="H963" t="inlineStr">
        <is>
          <t>Chips 2.5kg x4</t>
        </is>
      </c>
      <c r="I963" t="inlineStr">
        <is>
          <t>Frozen</t>
        </is>
      </c>
      <c r="J963" t="n">
        <v>3</v>
      </c>
      <c r="K963" s="26" t="n">
        <v>30.49</v>
      </c>
      <c r="L963" s="26">
        <f>J963*K963</f>
        <v>91.47</v>
      </c>
      <c r="M963" s="26" t="n">
        <v>21.98</v>
      </c>
      <c r="N963" s="26">
        <f>J963*M963</f>
        <v>65.94</v>
      </c>
      <c r="O963" s="26">
        <f>L963-N963</f>
        <v>25.53</v>
      </c>
      <c r="P963">
        <f>IF(AND(OR(Dashboard!$C$5="All",F963=Dashboard!$C$5),OR(Dashboard!$G$5="All",I963=Dashboard!$G$5),OR(Dashboard!$K$5="All",G963=Dashboard!$K$5)),1,0)</f>
        <v>1</v>
      </c>
      <c r="Q963">
        <f>IF(P963=1,IF(COUNTIFS($C$2:C963,C963,$P$2:P963,1)=1,1,0),0)</f>
        <v>0</v>
      </c>
    </row>
    <row r="964">
      <c r="A964" s="24" t="n">
        <v>46038</v>
      </c>
      <c r="B964" s="25" t="n">
        <v>46023</v>
      </c>
      <c r="C964" t="inlineStr">
        <is>
          <t>SO-26314</t>
        </is>
      </c>
      <c r="D964" t="inlineStr">
        <is>
          <t>Cindlemoor Café</t>
        </is>
      </c>
      <c r="E964" t="inlineStr">
        <is>
          <t>Café</t>
        </is>
      </c>
      <c r="F964" t="inlineStr">
        <is>
          <t>West</t>
        </is>
      </c>
      <c r="G964" t="inlineStr">
        <is>
          <t>Lena K.</t>
        </is>
      </c>
      <c r="H964" t="inlineStr">
        <is>
          <t>Loose-leaf tea 500g</t>
        </is>
      </c>
      <c r="I964" t="inlineStr">
        <is>
          <t>Beverages</t>
        </is>
      </c>
      <c r="J964" t="n">
        <v>14</v>
      </c>
      <c r="K964" s="26" t="n">
        <v>19.47</v>
      </c>
      <c r="L964" s="26">
        <f>J964*K964</f>
        <v>272.58</v>
      </c>
      <c r="M964" s="26" t="n">
        <v>11.57</v>
      </c>
      <c r="N964" s="26">
        <f>J964*M964</f>
        <v>161.98</v>
      </c>
      <c r="O964" s="26">
        <f>L964-N964</f>
        <v>110.6</v>
      </c>
      <c r="P964">
        <f>IF(AND(OR(Dashboard!$C$5="All",F964=Dashboard!$C$5),OR(Dashboard!$G$5="All",I964=Dashboard!$G$5),OR(Dashboard!$K$5="All",G964=Dashboard!$K$5)),1,0)</f>
        <v>1</v>
      </c>
      <c r="Q964">
        <f>IF(P964=1,IF(COUNTIFS($C$2:C964,C964,$P$2:P964,1)=1,1,0),0)</f>
        <v>1</v>
      </c>
    </row>
    <row r="965">
      <c r="A965" s="24" t="n">
        <v>46038</v>
      </c>
      <c r="B965" s="25" t="n">
        <v>46023</v>
      </c>
      <c r="C965" t="inlineStr">
        <is>
          <t>SO-26314</t>
        </is>
      </c>
      <c r="D965" t="inlineStr">
        <is>
          <t>Cindlemoor Café</t>
        </is>
      </c>
      <c r="E965" t="inlineStr">
        <is>
          <t>Café</t>
        </is>
      </c>
      <c r="F965" t="inlineStr">
        <is>
          <t>West</t>
        </is>
      </c>
      <c r="G965" t="inlineStr">
        <is>
          <t>Lena K.</t>
        </is>
      </c>
      <c r="H965" t="inlineStr">
        <is>
          <t>Plain flour 12.5kg</t>
        </is>
      </c>
      <c r="I965" t="inlineStr">
        <is>
          <t>Dry goods</t>
        </is>
      </c>
      <c r="J965" t="n">
        <v>9</v>
      </c>
      <c r="K965" s="26" t="n">
        <v>25.34</v>
      </c>
      <c r="L965" s="26">
        <f>J965*K965</f>
        <v>228.06</v>
      </c>
      <c r="M965" s="26" t="n">
        <v>17.79</v>
      </c>
      <c r="N965" s="26">
        <f>J965*M965</f>
        <v>160.11</v>
      </c>
      <c r="O965" s="26">
        <f>L965-N965</f>
        <v>67.95</v>
      </c>
      <c r="P965">
        <f>IF(AND(OR(Dashboard!$C$5="All",F965=Dashboard!$C$5),OR(Dashboard!$G$5="All",I965=Dashboard!$G$5),OR(Dashboard!$K$5="All",G965=Dashboard!$K$5)),1,0)</f>
        <v>1</v>
      </c>
      <c r="Q965">
        <f>IF(P965=1,IF(COUNTIFS($C$2:C965,C965,$P$2:P965,1)=1,1,0),0)</f>
        <v>0</v>
      </c>
    </row>
    <row r="966">
      <c r="A966" s="24" t="n">
        <v>46038</v>
      </c>
      <c r="B966" s="25" t="n">
        <v>46023</v>
      </c>
      <c r="C966" t="inlineStr">
        <is>
          <t>SO-26334</t>
        </is>
      </c>
      <c r="D966" t="inlineStr">
        <is>
          <t>Brasken Events Co.</t>
        </is>
      </c>
      <c r="E966" t="inlineStr">
        <is>
          <t>Caterer</t>
        </is>
      </c>
      <c r="F966" t="inlineStr">
        <is>
          <t>North</t>
        </is>
      </c>
      <c r="G966" t="inlineStr">
        <is>
          <t>Priya N.</t>
        </is>
      </c>
      <c r="H966" t="inlineStr">
        <is>
          <t>Puff pastry sheets 5kg</t>
        </is>
      </c>
      <c r="I966" t="inlineStr">
        <is>
          <t>Frozen</t>
        </is>
      </c>
      <c r="J966" t="n">
        <v>12</v>
      </c>
      <c r="K966" s="26" t="n">
        <v>35.02</v>
      </c>
      <c r="L966" s="26">
        <f>J966*K966</f>
        <v>420.24</v>
      </c>
      <c r="M966" s="26" t="n">
        <v>25.97</v>
      </c>
      <c r="N966" s="26">
        <f>J966*M966</f>
        <v>311.64</v>
      </c>
      <c r="O966" s="26">
        <f>L966-N966</f>
        <v>108.6</v>
      </c>
      <c r="P966">
        <f>IF(AND(OR(Dashboard!$C$5="All",F966=Dashboard!$C$5),OR(Dashboard!$G$5="All",I966=Dashboard!$G$5),OR(Dashboard!$K$5="All",G966=Dashboard!$K$5)),1,0)</f>
        <v>1</v>
      </c>
      <c r="Q966">
        <f>IF(P966=1,IF(COUNTIFS($C$2:C966,C966,$P$2:P966,1)=1,1,0),0)</f>
        <v>1</v>
      </c>
    </row>
    <row r="967">
      <c r="A967" s="24" t="n">
        <v>46038</v>
      </c>
      <c r="B967" s="25" t="n">
        <v>46023</v>
      </c>
      <c r="C967" t="inlineStr">
        <is>
          <t>SO-26334</t>
        </is>
      </c>
      <c r="D967" t="inlineStr">
        <is>
          <t>Brasken Events Co.</t>
        </is>
      </c>
      <c r="E967" t="inlineStr">
        <is>
          <t>Caterer</t>
        </is>
      </c>
      <c r="F967" t="inlineStr">
        <is>
          <t>North</t>
        </is>
      </c>
      <c r="G967" t="inlineStr">
        <is>
          <t>Priya N.</t>
        </is>
      </c>
      <c r="H967" t="inlineStr">
        <is>
          <t>Sourdough loaf x10</t>
        </is>
      </c>
      <c r="I967" t="inlineStr">
        <is>
          <t>Bakery</t>
        </is>
      </c>
      <c r="J967" t="n">
        <v>13</v>
      </c>
      <c r="K967" s="26" t="n">
        <v>53.56</v>
      </c>
      <c r="L967" s="26">
        <f>J967*K967</f>
        <v>696.28</v>
      </c>
      <c r="M967" s="26" t="n">
        <v>30.12</v>
      </c>
      <c r="N967" s="26">
        <f>J967*M967</f>
        <v>391.56</v>
      </c>
      <c r="O967" s="26">
        <f>L967-N967</f>
        <v>304.72</v>
      </c>
      <c r="P967">
        <f>IF(AND(OR(Dashboard!$C$5="All",F967=Dashboard!$C$5),OR(Dashboard!$G$5="All",I967=Dashboard!$G$5),OR(Dashboard!$K$5="All",G967=Dashboard!$K$5)),1,0)</f>
        <v>1</v>
      </c>
      <c r="Q967">
        <f>IF(P967=1,IF(COUNTIFS($C$2:C967,C967,$P$2:P967,1)=1,1,0),0)</f>
        <v>0</v>
      </c>
    </row>
    <row r="968">
      <c r="A968" s="24" t="n">
        <v>46038</v>
      </c>
      <c r="B968" s="25" t="n">
        <v>46023</v>
      </c>
      <c r="C968" t="inlineStr">
        <is>
          <t>SO-26334</t>
        </is>
      </c>
      <c r="D968" t="inlineStr">
        <is>
          <t>Brasken Events Co.</t>
        </is>
      </c>
      <c r="E968" t="inlineStr">
        <is>
          <t>Caterer</t>
        </is>
      </c>
      <c r="F968" t="inlineStr">
        <is>
          <t>North</t>
        </is>
      </c>
      <c r="G968" t="inlineStr">
        <is>
          <t>Priya N.</t>
        </is>
      </c>
      <c r="H968" t="inlineStr">
        <is>
          <t>Plain flour 12.5kg</t>
        </is>
      </c>
      <c r="I968" t="inlineStr">
        <is>
          <t>Dry goods</t>
        </is>
      </c>
      <c r="J968" t="n">
        <v>8</v>
      </c>
      <c r="K968" s="26" t="n">
        <v>25.34</v>
      </c>
      <c r="L968" s="26">
        <f>J968*K968</f>
        <v>202.72</v>
      </c>
      <c r="M968" s="26" t="n">
        <v>17.79</v>
      </c>
      <c r="N968" s="26">
        <f>J968*M968</f>
        <v>142.32</v>
      </c>
      <c r="O968" s="26">
        <f>L968-N968</f>
        <v>60.4</v>
      </c>
      <c r="P968">
        <f>IF(AND(OR(Dashboard!$C$5="All",F968=Dashboard!$C$5),OR(Dashboard!$G$5="All",I968=Dashboard!$G$5),OR(Dashboard!$K$5="All",G968=Dashboard!$K$5)),1,0)</f>
        <v>1</v>
      </c>
      <c r="Q968">
        <f>IF(P968=1,IF(COUNTIFS($C$2:C968,C968,$P$2:P968,1)=1,1,0),0)</f>
        <v>0</v>
      </c>
    </row>
    <row r="969">
      <c r="A969" s="24" t="n">
        <v>46039</v>
      </c>
      <c r="B969" s="25" t="n">
        <v>46023</v>
      </c>
      <c r="C969" t="inlineStr">
        <is>
          <t>SO-26312</t>
        </is>
      </c>
      <c r="D969" t="inlineStr">
        <is>
          <t>Haskett Café</t>
        </is>
      </c>
      <c r="E969" t="inlineStr">
        <is>
          <t>Café</t>
        </is>
      </c>
      <c r="F969" t="inlineStr">
        <is>
          <t>South</t>
        </is>
      </c>
      <c r="G969" t="inlineStr">
        <is>
          <t>Tom W.</t>
        </is>
      </c>
      <c r="H969" t="inlineStr">
        <is>
          <t>Sparkling water 24pk</t>
        </is>
      </c>
      <c r="I969" t="inlineStr">
        <is>
          <t>Beverages</t>
        </is>
      </c>
      <c r="J969" t="n">
        <v>10</v>
      </c>
      <c r="K969" s="26" t="n">
        <v>22.25</v>
      </c>
      <c r="L969" s="26">
        <f>J969*K969</f>
        <v>222.5</v>
      </c>
      <c r="M969" s="26" t="n">
        <v>13.66</v>
      </c>
      <c r="N969" s="26">
        <f>J969*M969</f>
        <v>136.6</v>
      </c>
      <c r="O969" s="26">
        <f>L969-N969</f>
        <v>85.9</v>
      </c>
      <c r="P969">
        <f>IF(AND(OR(Dashboard!$C$5="All",F969=Dashboard!$C$5),OR(Dashboard!$G$5="All",I969=Dashboard!$G$5),OR(Dashboard!$K$5="All",G969=Dashboard!$K$5)),1,0)</f>
        <v>1</v>
      </c>
      <c r="Q969">
        <f>IF(P969=1,IF(COUNTIFS($C$2:C969,C969,$P$2:P969,1)=1,1,0),0)</f>
        <v>1</v>
      </c>
    </row>
    <row r="970">
      <c r="A970" s="24" t="n">
        <v>46039</v>
      </c>
      <c r="B970" s="25" t="n">
        <v>46023</v>
      </c>
      <c r="C970" t="inlineStr">
        <is>
          <t>SO-26312</t>
        </is>
      </c>
      <c r="D970" t="inlineStr">
        <is>
          <t>Haskett Café</t>
        </is>
      </c>
      <c r="E970" t="inlineStr">
        <is>
          <t>Café</t>
        </is>
      </c>
      <c r="F970" t="inlineStr">
        <is>
          <t>South</t>
        </is>
      </c>
      <c r="G970" t="inlineStr">
        <is>
          <t>Tom W.</t>
        </is>
      </c>
      <c r="H970" t="inlineStr">
        <is>
          <t>Rolled oats 5kg</t>
        </is>
      </c>
      <c r="I970" t="inlineStr">
        <is>
          <t>Dry goods</t>
        </is>
      </c>
      <c r="J970" t="n">
        <v>3</v>
      </c>
      <c r="K970" s="26" t="n">
        <v>15.19</v>
      </c>
      <c r="L970" s="26">
        <f>J970*K970</f>
        <v>45.57</v>
      </c>
      <c r="M970" s="26" t="n">
        <v>10.92</v>
      </c>
      <c r="N970" s="26">
        <f>J970*M970</f>
        <v>32.76</v>
      </c>
      <c r="O970" s="26">
        <f>L970-N970</f>
        <v>12.81</v>
      </c>
      <c r="P970">
        <f>IF(AND(OR(Dashboard!$C$5="All",F970=Dashboard!$C$5),OR(Dashboard!$G$5="All",I970=Dashboard!$G$5),OR(Dashboard!$K$5="All",G970=Dashboard!$K$5)),1,0)</f>
        <v>1</v>
      </c>
      <c r="Q970">
        <f>IF(P970=1,IF(COUNTIFS($C$2:C970,C970,$P$2:P970,1)=1,1,0),0)</f>
        <v>0</v>
      </c>
    </row>
    <row r="971">
      <c r="A971" s="24" t="n">
        <v>46039</v>
      </c>
      <c r="B971" s="25" t="n">
        <v>46023</v>
      </c>
      <c r="C971" t="inlineStr">
        <is>
          <t>SO-26312</t>
        </is>
      </c>
      <c r="D971" t="inlineStr">
        <is>
          <t>Haskett Café</t>
        </is>
      </c>
      <c r="E971" t="inlineStr">
        <is>
          <t>Café</t>
        </is>
      </c>
      <c r="F971" t="inlineStr">
        <is>
          <t>South</t>
        </is>
      </c>
      <c r="G971" t="inlineStr">
        <is>
          <t>Tom W.</t>
        </is>
      </c>
      <c r="H971" t="inlineStr">
        <is>
          <t>Chips 2.5kg x4</t>
        </is>
      </c>
      <c r="I971" t="inlineStr">
        <is>
          <t>Frozen</t>
        </is>
      </c>
      <c r="J971" t="n">
        <v>2</v>
      </c>
      <c r="K971" s="26" t="n">
        <v>30.49</v>
      </c>
      <c r="L971" s="26">
        <f>J971*K971</f>
        <v>60.98</v>
      </c>
      <c r="M971" s="26" t="n">
        <v>22.05</v>
      </c>
      <c r="N971" s="26">
        <f>J971*M971</f>
        <v>44.1</v>
      </c>
      <c r="O971" s="26">
        <f>L971-N971</f>
        <v>16.88</v>
      </c>
      <c r="P971">
        <f>IF(AND(OR(Dashboard!$C$5="All",F971=Dashboard!$C$5),OR(Dashboard!$G$5="All",I971=Dashboard!$G$5),OR(Dashboard!$K$5="All",G971=Dashboard!$K$5)),1,0)</f>
        <v>1</v>
      </c>
      <c r="Q971">
        <f>IF(P971=1,IF(COUNTIFS($C$2:C971,C971,$P$2:P971,1)=1,1,0),0)</f>
        <v>0</v>
      </c>
    </row>
    <row r="972">
      <c r="A972" s="24" t="n">
        <v>46039</v>
      </c>
      <c r="B972" s="25" t="n">
        <v>46023</v>
      </c>
      <c r="C972" t="inlineStr">
        <is>
          <t>SO-26337</t>
        </is>
      </c>
      <c r="D972" t="inlineStr">
        <is>
          <t>Gorrowin Dining Room</t>
        </is>
      </c>
      <c r="E972" t="inlineStr">
        <is>
          <t>Restaurant</t>
        </is>
      </c>
      <c r="F972" t="inlineStr">
        <is>
          <t>West</t>
        </is>
      </c>
      <c r="G972" t="inlineStr">
        <is>
          <t>Lena K.</t>
        </is>
      </c>
      <c r="H972" t="inlineStr">
        <is>
          <t>Free-range eggs 15dz</t>
        </is>
      </c>
      <c r="I972" t="inlineStr">
        <is>
          <t>Dairy &amp; eggs</t>
        </is>
      </c>
      <c r="J972" t="n">
        <v>14</v>
      </c>
      <c r="K972" s="26" t="n">
        <v>86.52</v>
      </c>
      <c r="L972" s="26">
        <f>J972*K972</f>
        <v>1211.28</v>
      </c>
      <c r="M972" s="26" t="n">
        <v>67.19</v>
      </c>
      <c r="N972" s="26">
        <f>J972*M972</f>
        <v>940.66</v>
      </c>
      <c r="O972" s="26">
        <f>L972-N972</f>
        <v>270.62</v>
      </c>
      <c r="P972">
        <f>IF(AND(OR(Dashboard!$C$5="All",F972=Dashboard!$C$5),OR(Dashboard!$G$5="All",I972=Dashboard!$G$5),OR(Dashboard!$K$5="All",G972=Dashboard!$K$5)),1,0)</f>
        <v>1</v>
      </c>
      <c r="Q972">
        <f>IF(P972=1,IF(COUNTIFS($C$2:C972,C972,$P$2:P972,1)=1,1,0),0)</f>
        <v>1</v>
      </c>
    </row>
    <row r="973">
      <c r="A973" s="24" t="n">
        <v>46039</v>
      </c>
      <c r="B973" s="25" t="n">
        <v>46023</v>
      </c>
      <c r="C973" t="inlineStr">
        <is>
          <t>SO-26337</t>
        </is>
      </c>
      <c r="D973" t="inlineStr">
        <is>
          <t>Gorrowin Dining Room</t>
        </is>
      </c>
      <c r="E973" t="inlineStr">
        <is>
          <t>Restaurant</t>
        </is>
      </c>
      <c r="F973" t="inlineStr">
        <is>
          <t>West</t>
        </is>
      </c>
      <c r="G973" t="inlineStr">
        <is>
          <t>Lena K.</t>
        </is>
      </c>
      <c r="H973" t="inlineStr">
        <is>
          <t>Brioche buns x24</t>
        </is>
      </c>
      <c r="I973" t="inlineStr">
        <is>
          <t>Bakery</t>
        </is>
      </c>
      <c r="J973" t="n">
        <v>12</v>
      </c>
      <c r="K973" s="26" t="n">
        <v>27.19</v>
      </c>
      <c r="L973" s="26">
        <f>J973*K973</f>
        <v>326.28</v>
      </c>
      <c r="M973" s="26" t="n">
        <v>14.97</v>
      </c>
      <c r="N973" s="26">
        <f>J973*M973</f>
        <v>179.64</v>
      </c>
      <c r="O973" s="26">
        <f>L973-N973</f>
        <v>146.64</v>
      </c>
      <c r="P973">
        <f>IF(AND(OR(Dashboard!$C$5="All",F973=Dashboard!$C$5),OR(Dashboard!$G$5="All",I973=Dashboard!$G$5),OR(Dashboard!$K$5="All",G973=Dashboard!$K$5)),1,0)</f>
        <v>1</v>
      </c>
      <c r="Q973">
        <f>IF(P973=1,IF(COUNTIFS($C$2:C973,C973,$P$2:P973,1)=1,1,0),0)</f>
        <v>0</v>
      </c>
    </row>
    <row r="974">
      <c r="A974" s="24" t="n">
        <v>46039</v>
      </c>
      <c r="B974" s="25" t="n">
        <v>46023</v>
      </c>
      <c r="C974" t="inlineStr">
        <is>
          <t>SO-26337</t>
        </is>
      </c>
      <c r="D974" t="inlineStr">
        <is>
          <t>Gorrowin Dining Room</t>
        </is>
      </c>
      <c r="E974" t="inlineStr">
        <is>
          <t>Restaurant</t>
        </is>
      </c>
      <c r="F974" t="inlineStr">
        <is>
          <t>West</t>
        </is>
      </c>
      <c r="G974" t="inlineStr">
        <is>
          <t>Lena K.</t>
        </is>
      </c>
      <c r="H974" t="inlineStr">
        <is>
          <t>Chickpeas 2kg</t>
        </is>
      </c>
      <c r="I974" t="inlineStr">
        <is>
          <t>Dry goods</t>
        </is>
      </c>
      <c r="J974" t="n">
        <v>4</v>
      </c>
      <c r="K974" s="26" t="n">
        <v>9.48</v>
      </c>
      <c r="L974" s="26">
        <f>J974*K974</f>
        <v>37.92</v>
      </c>
      <c r="M974" s="26" t="n">
        <v>6.79</v>
      </c>
      <c r="N974" s="26">
        <f>J974*M974</f>
        <v>27.16</v>
      </c>
      <c r="O974" s="26">
        <f>L974-N974</f>
        <v>10.76</v>
      </c>
      <c r="P974">
        <f>IF(AND(OR(Dashboard!$C$5="All",F974=Dashboard!$C$5),OR(Dashboard!$G$5="All",I974=Dashboard!$G$5),OR(Dashboard!$K$5="All",G974=Dashboard!$K$5)),1,0)</f>
        <v>1</v>
      </c>
      <c r="Q974">
        <f>IF(P974=1,IF(COUNTIFS($C$2:C974,C974,$P$2:P974,1)=1,1,0),0)</f>
        <v>0</v>
      </c>
    </row>
    <row r="975">
      <c r="A975" s="24" t="n">
        <v>46042</v>
      </c>
      <c r="B975" s="25" t="n">
        <v>46023</v>
      </c>
      <c r="C975" t="inlineStr">
        <is>
          <t>SO-26309</t>
        </is>
      </c>
      <c r="D975" t="inlineStr">
        <is>
          <t>Velloc Dining Room</t>
        </is>
      </c>
      <c r="E975" t="inlineStr">
        <is>
          <t>Restaurant</t>
        </is>
      </c>
      <c r="F975" t="inlineStr">
        <is>
          <t>East</t>
        </is>
      </c>
      <c r="G975" t="inlineStr">
        <is>
          <t>Priya N.</t>
        </is>
      </c>
      <c r="H975" t="inlineStr">
        <is>
          <t>Full cream milk 2L x6</t>
        </is>
      </c>
      <c r="I975" t="inlineStr">
        <is>
          <t>Dairy &amp; eggs</t>
        </is>
      </c>
      <c r="J975" t="n">
        <v>11</v>
      </c>
      <c r="K975" s="26" t="n">
        <v>16.07</v>
      </c>
      <c r="L975" s="26">
        <f>J975*K975</f>
        <v>176.77</v>
      </c>
      <c r="M975" s="26" t="n">
        <v>12.38</v>
      </c>
      <c r="N975" s="26">
        <f>J975*M975</f>
        <v>136.18</v>
      </c>
      <c r="O975" s="26">
        <f>L975-N975</f>
        <v>40.59</v>
      </c>
      <c r="P975">
        <f>IF(AND(OR(Dashboard!$C$5="All",F975=Dashboard!$C$5),OR(Dashboard!$G$5="All",I975=Dashboard!$G$5),OR(Dashboard!$K$5="All",G975=Dashboard!$K$5)),1,0)</f>
        <v>1</v>
      </c>
      <c r="Q975">
        <f>IF(P975=1,IF(COUNTIFS($C$2:C975,C975,$P$2:P975,1)=1,1,0),0)</f>
        <v>1</v>
      </c>
    </row>
    <row r="976">
      <c r="A976" s="24" t="n">
        <v>46042</v>
      </c>
      <c r="B976" s="25" t="n">
        <v>46023</v>
      </c>
      <c r="C976" t="inlineStr">
        <is>
          <t>SO-26309</t>
        </is>
      </c>
      <c r="D976" t="inlineStr">
        <is>
          <t>Velloc Dining Room</t>
        </is>
      </c>
      <c r="E976" t="inlineStr">
        <is>
          <t>Restaurant</t>
        </is>
      </c>
      <c r="F976" t="inlineStr">
        <is>
          <t>East</t>
        </is>
      </c>
      <c r="G976" t="inlineStr">
        <is>
          <t>Priya N.</t>
        </is>
      </c>
      <c r="H976" t="inlineStr">
        <is>
          <t>Brioche buns x24</t>
        </is>
      </c>
      <c r="I976" t="inlineStr">
        <is>
          <t>Bakery</t>
        </is>
      </c>
      <c r="J976" t="n">
        <v>9</v>
      </c>
      <c r="K976" s="26" t="n">
        <v>27.19</v>
      </c>
      <c r="L976" s="26">
        <f>J976*K976</f>
        <v>244.71</v>
      </c>
      <c r="M976" s="26" t="n">
        <v>16.3</v>
      </c>
      <c r="N976" s="26">
        <f>J976*M976</f>
        <v>146.7</v>
      </c>
      <c r="O976" s="26">
        <f>L976-N976</f>
        <v>98.01</v>
      </c>
      <c r="P976">
        <f>IF(AND(OR(Dashboard!$C$5="All",F976=Dashboard!$C$5),OR(Dashboard!$G$5="All",I976=Dashboard!$G$5),OR(Dashboard!$K$5="All",G976=Dashboard!$K$5)),1,0)</f>
        <v>1</v>
      </c>
      <c r="Q976">
        <f>IF(P976=1,IF(COUNTIFS($C$2:C976,C976,$P$2:P976,1)=1,1,0),0)</f>
        <v>0</v>
      </c>
    </row>
    <row r="977">
      <c r="A977" s="24" t="n">
        <v>46042</v>
      </c>
      <c r="B977" s="25" t="n">
        <v>46023</v>
      </c>
      <c r="C977" t="inlineStr">
        <is>
          <t>SO-26309</t>
        </is>
      </c>
      <c r="D977" t="inlineStr">
        <is>
          <t>Velloc Dining Room</t>
        </is>
      </c>
      <c r="E977" t="inlineStr">
        <is>
          <t>Restaurant</t>
        </is>
      </c>
      <c r="F977" t="inlineStr">
        <is>
          <t>East</t>
        </is>
      </c>
      <c r="G977" t="inlineStr">
        <is>
          <t>Priya N.</t>
        </is>
      </c>
      <c r="H977" t="inlineStr">
        <is>
          <t>Loose-leaf tea 500g</t>
        </is>
      </c>
      <c r="I977" t="inlineStr">
        <is>
          <t>Beverages</t>
        </is>
      </c>
      <c r="J977" t="n">
        <v>13</v>
      </c>
      <c r="K977" s="26" t="n">
        <v>19.47</v>
      </c>
      <c r="L977" s="26">
        <f>J977*K977</f>
        <v>253.11</v>
      </c>
      <c r="M977" s="26" t="n">
        <v>12.13</v>
      </c>
      <c r="N977" s="26">
        <f>J977*M977</f>
        <v>157.69</v>
      </c>
      <c r="O977" s="26">
        <f>L977-N977</f>
        <v>95.42</v>
      </c>
      <c r="P977">
        <f>IF(AND(OR(Dashboard!$C$5="All",F977=Dashboard!$C$5),OR(Dashboard!$G$5="All",I977=Dashboard!$G$5),OR(Dashboard!$K$5="All",G977=Dashboard!$K$5)),1,0)</f>
        <v>1</v>
      </c>
      <c r="Q977">
        <f>IF(P977=1,IF(COUNTIFS($C$2:C977,C977,$P$2:P977,1)=1,1,0),0)</f>
        <v>0</v>
      </c>
    </row>
    <row r="978">
      <c r="A978" s="24" t="n">
        <v>46042</v>
      </c>
      <c r="B978" s="25" t="n">
        <v>46023</v>
      </c>
      <c r="C978" t="inlineStr">
        <is>
          <t>SO-26309</t>
        </is>
      </c>
      <c r="D978" t="inlineStr">
        <is>
          <t>Velloc Dining Room</t>
        </is>
      </c>
      <c r="E978" t="inlineStr">
        <is>
          <t>Restaurant</t>
        </is>
      </c>
      <c r="F978" t="inlineStr">
        <is>
          <t>East</t>
        </is>
      </c>
      <c r="G978" t="inlineStr">
        <is>
          <t>Priya N.</t>
        </is>
      </c>
      <c r="H978" t="inlineStr">
        <is>
          <t>Canned tomatoes 2.5kg</t>
        </is>
      </c>
      <c r="I978" t="inlineStr">
        <is>
          <t>Dry goods</t>
        </is>
      </c>
      <c r="J978" t="n">
        <v>12</v>
      </c>
      <c r="K978" s="26" t="n">
        <v>8.19</v>
      </c>
      <c r="L978" s="26">
        <f>J978*K978</f>
        <v>98.28</v>
      </c>
      <c r="M978" s="26" t="n">
        <v>5.43</v>
      </c>
      <c r="N978" s="26">
        <f>J978*M978</f>
        <v>65.16</v>
      </c>
      <c r="O978" s="26">
        <f>L978-N978</f>
        <v>33.12</v>
      </c>
      <c r="P978">
        <f>IF(AND(OR(Dashboard!$C$5="All",F978=Dashboard!$C$5),OR(Dashboard!$G$5="All",I978=Dashboard!$G$5),OR(Dashboard!$K$5="All",G978=Dashboard!$K$5)),1,0)</f>
        <v>1</v>
      </c>
      <c r="Q978">
        <f>IF(P978=1,IF(COUNTIFS($C$2:C978,C978,$P$2:P978,1)=1,1,0),0)</f>
        <v>0</v>
      </c>
    </row>
    <row r="979">
      <c r="A979" s="24" t="n">
        <v>46042</v>
      </c>
      <c r="B979" s="25" t="n">
        <v>46023</v>
      </c>
      <c r="C979" t="inlineStr">
        <is>
          <t>SO-26310</t>
        </is>
      </c>
      <c r="D979" t="inlineStr">
        <is>
          <t>Quarrow Café</t>
        </is>
      </c>
      <c r="E979" t="inlineStr">
        <is>
          <t>Café</t>
        </is>
      </c>
      <c r="F979" t="inlineStr">
        <is>
          <t>West</t>
        </is>
      </c>
      <c r="G979" t="inlineStr">
        <is>
          <t>Lena K.</t>
        </is>
      </c>
      <c r="H979" t="inlineStr">
        <is>
          <t>Bagels x36</t>
        </is>
      </c>
      <c r="I979" t="inlineStr">
        <is>
          <t>Bakery</t>
        </is>
      </c>
      <c r="J979" t="n">
        <v>7</v>
      </c>
      <c r="K979" s="26" t="n">
        <v>39.66</v>
      </c>
      <c r="L979" s="26">
        <f>J979*K979</f>
        <v>277.62</v>
      </c>
      <c r="M979" s="26" t="n">
        <v>22.2</v>
      </c>
      <c r="N979" s="26">
        <f>J979*M979</f>
        <v>155.4</v>
      </c>
      <c r="O979" s="26">
        <f>L979-N979</f>
        <v>122.22</v>
      </c>
      <c r="P979">
        <f>IF(AND(OR(Dashboard!$C$5="All",F979=Dashboard!$C$5),OR(Dashboard!$G$5="All",I979=Dashboard!$G$5),OR(Dashboard!$K$5="All",G979=Dashboard!$K$5)),1,0)</f>
        <v>1</v>
      </c>
      <c r="Q979">
        <f>IF(P979=1,IF(COUNTIFS($C$2:C979,C979,$P$2:P979,1)=1,1,0),0)</f>
        <v>1</v>
      </c>
    </row>
    <row r="980">
      <c r="A980" s="24" t="n">
        <v>46042</v>
      </c>
      <c r="B980" s="25" t="n">
        <v>46023</v>
      </c>
      <c r="C980" t="inlineStr">
        <is>
          <t>SO-26310</t>
        </is>
      </c>
      <c r="D980" t="inlineStr">
        <is>
          <t>Quarrow Café</t>
        </is>
      </c>
      <c r="E980" t="inlineStr">
        <is>
          <t>Café</t>
        </is>
      </c>
      <c r="F980" t="inlineStr">
        <is>
          <t>West</t>
        </is>
      </c>
      <c r="G980" t="inlineStr">
        <is>
          <t>Lena K.</t>
        </is>
      </c>
      <c r="H980" t="inlineStr">
        <is>
          <t>Free-range eggs 15dz</t>
        </is>
      </c>
      <c r="I980" t="inlineStr">
        <is>
          <t>Dairy &amp; eggs</t>
        </is>
      </c>
      <c r="J980" t="n">
        <v>2</v>
      </c>
      <c r="K980" s="26" t="n">
        <v>86.52</v>
      </c>
      <c r="L980" s="26">
        <f>J980*K980</f>
        <v>173.04</v>
      </c>
      <c r="M980" s="26" t="n">
        <v>65.98</v>
      </c>
      <c r="N980" s="26">
        <f>J980*M980</f>
        <v>131.96</v>
      </c>
      <c r="O980" s="26">
        <f>L980-N980</f>
        <v>41.08</v>
      </c>
      <c r="P980">
        <f>IF(AND(OR(Dashboard!$C$5="All",F980=Dashboard!$C$5),OR(Dashboard!$G$5="All",I980=Dashboard!$G$5),OR(Dashboard!$K$5="All",G980=Dashboard!$K$5)),1,0)</f>
        <v>1</v>
      </c>
      <c r="Q980">
        <f>IF(P980=1,IF(COUNTIFS($C$2:C980,C980,$P$2:P980,1)=1,1,0),0)</f>
        <v>0</v>
      </c>
    </row>
    <row r="981">
      <c r="A981" s="24" t="n">
        <v>46042</v>
      </c>
      <c r="B981" s="25" t="n">
        <v>46023</v>
      </c>
      <c r="C981" t="inlineStr">
        <is>
          <t>SO-26310</t>
        </is>
      </c>
      <c r="D981" t="inlineStr">
        <is>
          <t>Quarrow Café</t>
        </is>
      </c>
      <c r="E981" t="inlineStr">
        <is>
          <t>Café</t>
        </is>
      </c>
      <c r="F981" t="inlineStr">
        <is>
          <t>West</t>
        </is>
      </c>
      <c r="G981" t="inlineStr">
        <is>
          <t>Lena K.</t>
        </is>
      </c>
      <c r="H981" t="inlineStr">
        <is>
          <t>Frozen berries 2kg</t>
        </is>
      </c>
      <c r="I981" t="inlineStr">
        <is>
          <t>Frozen</t>
        </is>
      </c>
      <c r="J981" t="n">
        <v>11</v>
      </c>
      <c r="K981" s="26" t="n">
        <v>20.39</v>
      </c>
      <c r="L981" s="26">
        <f>J981*K981</f>
        <v>224.29</v>
      </c>
      <c r="M981" s="26" t="n">
        <v>14.96</v>
      </c>
      <c r="N981" s="26">
        <f>J981*M981</f>
        <v>164.56</v>
      </c>
      <c r="O981" s="26">
        <f>L981-N981</f>
        <v>59.73</v>
      </c>
      <c r="P981">
        <f>IF(AND(OR(Dashboard!$C$5="All",F981=Dashboard!$C$5),OR(Dashboard!$G$5="All",I981=Dashboard!$G$5),OR(Dashboard!$K$5="All",G981=Dashboard!$K$5)),1,0)</f>
        <v>1</v>
      </c>
      <c r="Q981">
        <f>IF(P981=1,IF(COUNTIFS($C$2:C981,C981,$P$2:P981,1)=1,1,0),0)</f>
        <v>0</v>
      </c>
    </row>
    <row r="982">
      <c r="A982" s="24" t="n">
        <v>46042</v>
      </c>
      <c r="B982" s="25" t="n">
        <v>46023</v>
      </c>
      <c r="C982" t="inlineStr">
        <is>
          <t>SO-26310</t>
        </is>
      </c>
      <c r="D982" t="inlineStr">
        <is>
          <t>Quarrow Café</t>
        </is>
      </c>
      <c r="E982" t="inlineStr">
        <is>
          <t>Café</t>
        </is>
      </c>
      <c r="F982" t="inlineStr">
        <is>
          <t>West</t>
        </is>
      </c>
      <c r="G982" t="inlineStr">
        <is>
          <t>Lena K.</t>
        </is>
      </c>
      <c r="H982" t="inlineStr">
        <is>
          <t>Arborio rice 5kg</t>
        </is>
      </c>
      <c r="I982" t="inlineStr">
        <is>
          <t>Dry goods</t>
        </is>
      </c>
      <c r="J982" t="n">
        <v>7</v>
      </c>
      <c r="K982" s="26" t="n">
        <v>21.94</v>
      </c>
      <c r="L982" s="26">
        <f>J982*K982</f>
        <v>153.58</v>
      </c>
      <c r="M982" s="26" t="n">
        <v>15.22</v>
      </c>
      <c r="N982" s="26">
        <f>J982*M982</f>
        <v>106.54</v>
      </c>
      <c r="O982" s="26">
        <f>L982-N982</f>
        <v>47.04</v>
      </c>
      <c r="P982">
        <f>IF(AND(OR(Dashboard!$C$5="All",F982=Dashboard!$C$5),OR(Dashboard!$G$5="All",I982=Dashboard!$G$5),OR(Dashboard!$K$5="All",G982=Dashboard!$K$5)),1,0)</f>
        <v>1</v>
      </c>
      <c r="Q982">
        <f>IF(P982=1,IF(COUNTIFS($C$2:C982,C982,$P$2:P982,1)=1,1,0),0)</f>
        <v>0</v>
      </c>
    </row>
    <row r="983">
      <c r="A983" s="24" t="n">
        <v>46046</v>
      </c>
      <c r="B983" s="25" t="n">
        <v>46023</v>
      </c>
      <c r="C983" t="inlineStr">
        <is>
          <t>SO-26329</t>
        </is>
      </c>
      <c r="D983" t="inlineStr">
        <is>
          <t>Thornable Kitchen</t>
        </is>
      </c>
      <c r="E983" t="inlineStr">
        <is>
          <t>Restaurant</t>
        </is>
      </c>
      <c r="F983" t="inlineStr">
        <is>
          <t>South</t>
        </is>
      </c>
      <c r="G983" t="inlineStr">
        <is>
          <t>Tom W.</t>
        </is>
      </c>
      <c r="H983" t="inlineStr">
        <is>
          <t>Brioche buns x24</t>
        </is>
      </c>
      <c r="I983" t="inlineStr">
        <is>
          <t>Bakery</t>
        </is>
      </c>
      <c r="J983" t="n">
        <v>10</v>
      </c>
      <c r="K983" s="26" t="n">
        <v>27.19</v>
      </c>
      <c r="L983" s="26">
        <f>J983*K983</f>
        <v>271.9</v>
      </c>
      <c r="M983" s="26" t="n">
        <v>16.09</v>
      </c>
      <c r="N983" s="26">
        <f>J983*M983</f>
        <v>160.9</v>
      </c>
      <c r="O983" s="26">
        <f>L983-N983</f>
        <v>111</v>
      </c>
      <c r="P983">
        <f>IF(AND(OR(Dashboard!$C$5="All",F983=Dashboard!$C$5),OR(Dashboard!$G$5="All",I983=Dashboard!$G$5),OR(Dashboard!$K$5="All",G983=Dashboard!$K$5)),1,0)</f>
        <v>1</v>
      </c>
      <c r="Q983">
        <f>IF(P983=1,IF(COUNTIFS($C$2:C983,C983,$P$2:P983,1)=1,1,0),0)</f>
        <v>1</v>
      </c>
    </row>
    <row r="984">
      <c r="A984" s="24" t="n">
        <v>46046</v>
      </c>
      <c r="B984" s="25" t="n">
        <v>46023</v>
      </c>
      <c r="C984" t="inlineStr">
        <is>
          <t>SO-26329</t>
        </is>
      </c>
      <c r="D984" t="inlineStr">
        <is>
          <t>Thornable Kitchen</t>
        </is>
      </c>
      <c r="E984" t="inlineStr">
        <is>
          <t>Restaurant</t>
        </is>
      </c>
      <c r="F984" t="inlineStr">
        <is>
          <t>South</t>
        </is>
      </c>
      <c r="G984" t="inlineStr">
        <is>
          <t>Tom W.</t>
        </is>
      </c>
      <c r="H984" t="inlineStr">
        <is>
          <t>Gelato 5L</t>
        </is>
      </c>
      <c r="I984" t="inlineStr">
        <is>
          <t>Frozen</t>
        </is>
      </c>
      <c r="J984" t="n">
        <v>13</v>
      </c>
      <c r="K984" s="26" t="n">
        <v>47.9</v>
      </c>
      <c r="L984" s="26">
        <f>J984*K984</f>
        <v>622.7</v>
      </c>
      <c r="M984" s="26" t="n">
        <v>35.58</v>
      </c>
      <c r="N984" s="26">
        <f>J984*M984</f>
        <v>462.54</v>
      </c>
      <c r="O984" s="26">
        <f>L984-N984</f>
        <v>160.16</v>
      </c>
      <c r="P984">
        <f>IF(AND(OR(Dashboard!$C$5="All",F984=Dashboard!$C$5),OR(Dashboard!$G$5="All",I984=Dashboard!$G$5),OR(Dashboard!$K$5="All",G984=Dashboard!$K$5)),1,0)</f>
        <v>1</v>
      </c>
      <c r="Q984">
        <f>IF(P984=1,IF(COUNTIFS($C$2:C984,C984,$P$2:P984,1)=1,1,0),0)</f>
        <v>0</v>
      </c>
    </row>
    <row r="985">
      <c r="A985" s="24" t="n">
        <v>46046</v>
      </c>
      <c r="B985" s="25" t="n">
        <v>46023</v>
      </c>
      <c r="C985" t="inlineStr">
        <is>
          <t>SO-26329</t>
        </is>
      </c>
      <c r="D985" t="inlineStr">
        <is>
          <t>Thornable Kitchen</t>
        </is>
      </c>
      <c r="E985" t="inlineStr">
        <is>
          <t>Restaurant</t>
        </is>
      </c>
      <c r="F985" t="inlineStr">
        <is>
          <t>South</t>
        </is>
      </c>
      <c r="G985" t="inlineStr">
        <is>
          <t>Tom W.</t>
        </is>
      </c>
      <c r="H985" t="inlineStr">
        <is>
          <t>Olive oil 4L</t>
        </is>
      </c>
      <c r="I985" t="inlineStr">
        <is>
          <t>Dry goods</t>
        </is>
      </c>
      <c r="J985" t="n">
        <v>3</v>
      </c>
      <c r="K985" s="26" t="n">
        <v>40.07</v>
      </c>
      <c r="L985" s="26">
        <f>J985*K985</f>
        <v>120.21</v>
      </c>
      <c r="M985" s="26" t="n">
        <v>28.85</v>
      </c>
      <c r="N985" s="26">
        <f>J985*M985</f>
        <v>86.55</v>
      </c>
      <c r="O985" s="26">
        <f>L985-N985</f>
        <v>33.66</v>
      </c>
      <c r="P985">
        <f>IF(AND(OR(Dashboard!$C$5="All",F985=Dashboard!$C$5),OR(Dashboard!$G$5="All",I985=Dashboard!$G$5),OR(Dashboard!$K$5="All",G985=Dashboard!$K$5)),1,0)</f>
        <v>1</v>
      </c>
      <c r="Q985">
        <f>IF(P985=1,IF(COUNTIFS($C$2:C985,C985,$P$2:P985,1)=1,1,0),0)</f>
        <v>0</v>
      </c>
    </row>
    <row r="986">
      <c r="A986" s="24" t="n">
        <v>46047</v>
      </c>
      <c r="B986" s="25" t="n">
        <v>46023</v>
      </c>
      <c r="C986" t="inlineStr">
        <is>
          <t>SO-26311</t>
        </is>
      </c>
      <c r="D986" t="inlineStr">
        <is>
          <t>Vantrey Pantry</t>
        </is>
      </c>
      <c r="E986" t="inlineStr">
        <is>
          <t>Grocer</t>
        </is>
      </c>
      <c r="F986" t="inlineStr">
        <is>
          <t>West</t>
        </is>
      </c>
      <c r="G986" t="inlineStr">
        <is>
          <t>Lena K.</t>
        </is>
      </c>
      <c r="H986" t="inlineStr">
        <is>
          <t>Olive oil 4L</t>
        </is>
      </c>
      <c r="I986" t="inlineStr">
        <is>
          <t>Dry goods</t>
        </is>
      </c>
      <c r="J986" t="n">
        <v>23</v>
      </c>
      <c r="K986" s="26" t="n">
        <v>40.07</v>
      </c>
      <c r="L986" s="26">
        <f>J986*K986</f>
        <v>921.61</v>
      </c>
      <c r="M986" s="26" t="n">
        <v>26.57</v>
      </c>
      <c r="N986" s="26">
        <f>J986*M986</f>
        <v>611.11</v>
      </c>
      <c r="O986" s="26">
        <f>L986-N986</f>
        <v>310.5</v>
      </c>
      <c r="P986">
        <f>IF(AND(OR(Dashboard!$C$5="All",F986=Dashboard!$C$5),OR(Dashboard!$G$5="All",I986=Dashboard!$G$5),OR(Dashboard!$K$5="All",G986=Dashboard!$K$5)),1,0)</f>
        <v>1</v>
      </c>
      <c r="Q986">
        <f>IF(P986=1,IF(COUNTIFS($C$2:C986,C986,$P$2:P986,1)=1,1,0),0)</f>
        <v>1</v>
      </c>
    </row>
    <row r="987">
      <c r="A987" s="24" t="n">
        <v>46047</v>
      </c>
      <c r="B987" s="25" t="n">
        <v>46023</v>
      </c>
      <c r="C987" t="inlineStr">
        <is>
          <t>SO-26311</t>
        </is>
      </c>
      <c r="D987" t="inlineStr">
        <is>
          <t>Vantrey Pantry</t>
        </is>
      </c>
      <c r="E987" t="inlineStr">
        <is>
          <t>Grocer</t>
        </is>
      </c>
      <c r="F987" t="inlineStr">
        <is>
          <t>West</t>
        </is>
      </c>
      <c r="G987" t="inlineStr">
        <is>
          <t>Lena K.</t>
        </is>
      </c>
      <c r="H987" t="inlineStr">
        <is>
          <t>Croissant dough x48</t>
        </is>
      </c>
      <c r="I987" t="inlineStr">
        <is>
          <t>Bakery</t>
        </is>
      </c>
      <c r="J987" t="n">
        <v>19</v>
      </c>
      <c r="K987" s="26" t="n">
        <v>69.22</v>
      </c>
      <c r="L987" s="26">
        <f>J987*K987</f>
        <v>1315.18</v>
      </c>
      <c r="M987" s="26" t="n">
        <v>41.14</v>
      </c>
      <c r="N987" s="26">
        <f>J987*M987</f>
        <v>781.66</v>
      </c>
      <c r="O987" s="26">
        <f>L987-N987</f>
        <v>533.52</v>
      </c>
      <c r="P987">
        <f>IF(AND(OR(Dashboard!$C$5="All",F987=Dashboard!$C$5),OR(Dashboard!$G$5="All",I987=Dashboard!$G$5),OR(Dashboard!$K$5="All",G987=Dashboard!$K$5)),1,0)</f>
        <v>1</v>
      </c>
      <c r="Q987">
        <f>IF(P987=1,IF(COUNTIFS($C$2:C987,C987,$P$2:P987,1)=1,1,0),0)</f>
        <v>0</v>
      </c>
    </row>
    <row r="988">
      <c r="A988" s="24" t="n">
        <v>46047</v>
      </c>
      <c r="B988" s="25" t="n">
        <v>46023</v>
      </c>
      <c r="C988" t="inlineStr">
        <is>
          <t>SO-26311</t>
        </is>
      </c>
      <c r="D988" t="inlineStr">
        <is>
          <t>Vantrey Pantry</t>
        </is>
      </c>
      <c r="E988" t="inlineStr">
        <is>
          <t>Grocer</t>
        </is>
      </c>
      <c r="F988" t="inlineStr">
        <is>
          <t>West</t>
        </is>
      </c>
      <c r="G988" t="inlineStr">
        <is>
          <t>Lena K.</t>
        </is>
      </c>
      <c r="H988" t="inlineStr">
        <is>
          <t>Loose-leaf tea 500g</t>
        </is>
      </c>
      <c r="I988" t="inlineStr">
        <is>
          <t>Beverages</t>
        </is>
      </c>
      <c r="J988" t="n">
        <v>20</v>
      </c>
      <c r="K988" s="26" t="n">
        <v>19.47</v>
      </c>
      <c r="L988" s="26">
        <f>J988*K988</f>
        <v>389.4</v>
      </c>
      <c r="M988" s="26" t="n">
        <v>11.84</v>
      </c>
      <c r="N988" s="26">
        <f>J988*M988</f>
        <v>236.8</v>
      </c>
      <c r="O988" s="26">
        <f>L988-N988</f>
        <v>152.6</v>
      </c>
      <c r="P988">
        <f>IF(AND(OR(Dashboard!$C$5="All",F988=Dashboard!$C$5),OR(Dashboard!$G$5="All",I988=Dashboard!$G$5),OR(Dashboard!$K$5="All",G988=Dashboard!$K$5)),1,0)</f>
        <v>1</v>
      </c>
      <c r="Q988">
        <f>IF(P988=1,IF(COUNTIFS($C$2:C988,C988,$P$2:P988,1)=1,1,0),0)</f>
        <v>0</v>
      </c>
    </row>
    <row r="989">
      <c r="A989" s="24" t="n">
        <v>46047</v>
      </c>
      <c r="B989" s="25" t="n">
        <v>46023</v>
      </c>
      <c r="C989" t="inlineStr">
        <is>
          <t>SO-26311</t>
        </is>
      </c>
      <c r="D989" t="inlineStr">
        <is>
          <t>Vantrey Pantry</t>
        </is>
      </c>
      <c r="E989" t="inlineStr">
        <is>
          <t>Grocer</t>
        </is>
      </c>
      <c r="F989" t="inlineStr">
        <is>
          <t>West</t>
        </is>
      </c>
      <c r="G989" t="inlineStr">
        <is>
          <t>Lena K.</t>
        </is>
      </c>
      <c r="H989" t="inlineStr">
        <is>
          <t>Frozen berries 2kg</t>
        </is>
      </c>
      <c r="I989" t="inlineStr">
        <is>
          <t>Frozen</t>
        </is>
      </c>
      <c r="J989" t="n">
        <v>18</v>
      </c>
      <c r="K989" s="26" t="n">
        <v>20.39</v>
      </c>
      <c r="L989" s="26">
        <f>J989*K989</f>
        <v>367.02</v>
      </c>
      <c r="M989" s="26" t="n">
        <v>15.25</v>
      </c>
      <c r="N989" s="26">
        <f>J989*M989</f>
        <v>274.5</v>
      </c>
      <c r="O989" s="26">
        <f>L989-N989</f>
        <v>92.52</v>
      </c>
      <c r="P989">
        <f>IF(AND(OR(Dashboard!$C$5="All",F989=Dashboard!$C$5),OR(Dashboard!$G$5="All",I989=Dashboard!$G$5),OR(Dashboard!$K$5="All",G989=Dashboard!$K$5)),1,0)</f>
        <v>1</v>
      </c>
      <c r="Q989">
        <f>IF(P989=1,IF(COUNTIFS($C$2:C989,C989,$P$2:P989,1)=1,1,0),0)</f>
        <v>0</v>
      </c>
    </row>
    <row r="990">
      <c r="A990" s="24" t="n">
        <v>46048</v>
      </c>
      <c r="B990" s="25" t="n">
        <v>46023</v>
      </c>
      <c r="C990" t="inlineStr">
        <is>
          <t>SO-26321</t>
        </is>
      </c>
      <c r="D990" t="inlineStr">
        <is>
          <t>Thornable Kitchen</t>
        </is>
      </c>
      <c r="E990" t="inlineStr">
        <is>
          <t>Restaurant</t>
        </is>
      </c>
      <c r="F990" t="inlineStr">
        <is>
          <t>South</t>
        </is>
      </c>
      <c r="G990" t="inlineStr">
        <is>
          <t>Tom W.</t>
        </is>
      </c>
      <c r="H990" t="inlineStr">
        <is>
          <t>Bagels x36</t>
        </is>
      </c>
      <c r="I990" t="inlineStr">
        <is>
          <t>Bakery</t>
        </is>
      </c>
      <c r="J990" t="n">
        <v>6</v>
      </c>
      <c r="K990" s="26" t="n">
        <v>39.66</v>
      </c>
      <c r="L990" s="26">
        <f>J990*K990</f>
        <v>237.96</v>
      </c>
      <c r="M990" s="26" t="n">
        <v>24.15</v>
      </c>
      <c r="N990" s="26">
        <f>J990*M990</f>
        <v>144.9</v>
      </c>
      <c r="O990" s="26">
        <f>L990-N990</f>
        <v>93.06</v>
      </c>
      <c r="P990">
        <f>IF(AND(OR(Dashboard!$C$5="All",F990=Dashboard!$C$5),OR(Dashboard!$G$5="All",I990=Dashboard!$G$5),OR(Dashboard!$K$5="All",G990=Dashboard!$K$5)),1,0)</f>
        <v>1</v>
      </c>
      <c r="Q990">
        <f>IF(P990=1,IF(COUNTIFS($C$2:C990,C990,$P$2:P990,1)=1,1,0),0)</f>
        <v>1</v>
      </c>
    </row>
    <row r="991">
      <c r="A991" s="24" t="n">
        <v>46048</v>
      </c>
      <c r="B991" s="25" t="n">
        <v>46023</v>
      </c>
      <c r="C991" t="inlineStr">
        <is>
          <t>SO-26321</t>
        </is>
      </c>
      <c r="D991" t="inlineStr">
        <is>
          <t>Thornable Kitchen</t>
        </is>
      </c>
      <c r="E991" t="inlineStr">
        <is>
          <t>Restaurant</t>
        </is>
      </c>
      <c r="F991" t="inlineStr">
        <is>
          <t>South</t>
        </is>
      </c>
      <c r="G991" t="inlineStr">
        <is>
          <t>Tom W.</t>
        </is>
      </c>
      <c r="H991" t="inlineStr">
        <is>
          <t>Frozen berries 2kg</t>
        </is>
      </c>
      <c r="I991" t="inlineStr">
        <is>
          <t>Frozen</t>
        </is>
      </c>
      <c r="J991" t="n">
        <v>8</v>
      </c>
      <c r="K991" s="26" t="n">
        <v>20.39</v>
      </c>
      <c r="L991" s="26">
        <f>J991*K991</f>
        <v>163.12</v>
      </c>
      <c r="M991" s="26" t="n">
        <v>14.22</v>
      </c>
      <c r="N991" s="26">
        <f>J991*M991</f>
        <v>113.76</v>
      </c>
      <c r="O991" s="26">
        <f>L991-N991</f>
        <v>49.36</v>
      </c>
      <c r="P991">
        <f>IF(AND(OR(Dashboard!$C$5="All",F991=Dashboard!$C$5),OR(Dashboard!$G$5="All",I991=Dashboard!$G$5),OR(Dashboard!$K$5="All",G991=Dashboard!$K$5)),1,0)</f>
        <v>1</v>
      </c>
      <c r="Q991">
        <f>IF(P991=1,IF(COUNTIFS($C$2:C991,C991,$P$2:P991,1)=1,1,0),0)</f>
        <v>0</v>
      </c>
    </row>
    <row r="992">
      <c r="A992" s="24" t="n">
        <v>46048</v>
      </c>
      <c r="B992" s="25" t="n">
        <v>46023</v>
      </c>
      <c r="C992" t="inlineStr">
        <is>
          <t>SO-26321</t>
        </is>
      </c>
      <c r="D992" t="inlineStr">
        <is>
          <t>Thornable Kitchen</t>
        </is>
      </c>
      <c r="E992" t="inlineStr">
        <is>
          <t>Restaurant</t>
        </is>
      </c>
      <c r="F992" t="inlineStr">
        <is>
          <t>South</t>
        </is>
      </c>
      <c r="G992" t="inlineStr">
        <is>
          <t>Tom W.</t>
        </is>
      </c>
      <c r="H992" t="inlineStr">
        <is>
          <t>Canned tomatoes 2.5kg</t>
        </is>
      </c>
      <c r="I992" t="inlineStr">
        <is>
          <t>Dry goods</t>
        </is>
      </c>
      <c r="J992" t="n">
        <v>4</v>
      </c>
      <c r="K992" s="26" t="n">
        <v>8.19</v>
      </c>
      <c r="L992" s="26">
        <f>J992*K992</f>
        <v>32.76</v>
      </c>
      <c r="M992" s="26" t="n">
        <v>5.49</v>
      </c>
      <c r="N992" s="26">
        <f>J992*M992</f>
        <v>21.96</v>
      </c>
      <c r="O992" s="26">
        <f>L992-N992</f>
        <v>10.8</v>
      </c>
      <c r="P992">
        <f>IF(AND(OR(Dashboard!$C$5="All",F992=Dashboard!$C$5),OR(Dashboard!$G$5="All",I992=Dashboard!$G$5),OR(Dashboard!$K$5="All",G992=Dashboard!$K$5)),1,0)</f>
        <v>1</v>
      </c>
      <c r="Q992">
        <f>IF(P992=1,IF(COUNTIFS($C$2:C992,C992,$P$2:P992,1)=1,1,0),0)</f>
        <v>0</v>
      </c>
    </row>
    <row r="993">
      <c r="A993" s="24" t="n">
        <v>46049</v>
      </c>
      <c r="B993" s="25" t="n">
        <v>46023</v>
      </c>
      <c r="C993" t="inlineStr">
        <is>
          <t>SO-26306</t>
        </is>
      </c>
      <c r="D993" t="inlineStr">
        <is>
          <t>Thornable Kitchen</t>
        </is>
      </c>
      <c r="E993" t="inlineStr">
        <is>
          <t>Restaurant</t>
        </is>
      </c>
      <c r="F993" t="inlineStr">
        <is>
          <t>South</t>
        </is>
      </c>
      <c r="G993" t="inlineStr">
        <is>
          <t>Tom W.</t>
        </is>
      </c>
      <c r="H993" t="inlineStr">
        <is>
          <t>Chickpeas 2kg</t>
        </is>
      </c>
      <c r="I993" t="inlineStr">
        <is>
          <t>Dry goods</t>
        </is>
      </c>
      <c r="J993" t="n">
        <v>7</v>
      </c>
      <c r="K993" s="26" t="n">
        <v>9.48</v>
      </c>
      <c r="L993" s="26">
        <f>J993*K993</f>
        <v>66.36</v>
      </c>
      <c r="M993" s="26" t="n">
        <v>6.68</v>
      </c>
      <c r="N993" s="26">
        <f>J993*M993</f>
        <v>46.76</v>
      </c>
      <c r="O993" s="26">
        <f>L993-N993</f>
        <v>19.6</v>
      </c>
      <c r="P993">
        <f>IF(AND(OR(Dashboard!$C$5="All",F993=Dashboard!$C$5),OR(Dashboard!$G$5="All",I993=Dashboard!$G$5),OR(Dashboard!$K$5="All",G993=Dashboard!$K$5)),1,0)</f>
        <v>1</v>
      </c>
      <c r="Q993">
        <f>IF(P993=1,IF(COUNTIFS($C$2:C993,C993,$P$2:P993,1)=1,1,0),0)</f>
        <v>1</v>
      </c>
    </row>
    <row r="994">
      <c r="A994" s="24" t="n">
        <v>46049</v>
      </c>
      <c r="B994" s="25" t="n">
        <v>46023</v>
      </c>
      <c r="C994" t="inlineStr">
        <is>
          <t>SO-26306</t>
        </is>
      </c>
      <c r="D994" t="inlineStr">
        <is>
          <t>Thornable Kitchen</t>
        </is>
      </c>
      <c r="E994" t="inlineStr">
        <is>
          <t>Restaurant</t>
        </is>
      </c>
      <c r="F994" t="inlineStr">
        <is>
          <t>South</t>
        </is>
      </c>
      <c r="G994" t="inlineStr">
        <is>
          <t>Tom W.</t>
        </is>
      </c>
      <c r="H994" t="inlineStr">
        <is>
          <t>Barista milk 1L x12</t>
        </is>
      </c>
      <c r="I994" t="inlineStr">
        <is>
          <t>Dairy &amp; eggs</t>
        </is>
      </c>
      <c r="J994" t="n">
        <v>12</v>
      </c>
      <c r="K994" s="26" t="n">
        <v>27.19</v>
      </c>
      <c r="L994" s="26">
        <f>J994*K994</f>
        <v>326.28</v>
      </c>
      <c r="M994" s="26" t="n">
        <v>21.23</v>
      </c>
      <c r="N994" s="26">
        <f>J994*M994</f>
        <v>254.76</v>
      </c>
      <c r="O994" s="26">
        <f>L994-N994</f>
        <v>71.52</v>
      </c>
      <c r="P994">
        <f>IF(AND(OR(Dashboard!$C$5="All",F994=Dashboard!$C$5),OR(Dashboard!$G$5="All",I994=Dashboard!$G$5),OR(Dashboard!$K$5="All",G994=Dashboard!$K$5)),1,0)</f>
        <v>1</v>
      </c>
      <c r="Q994">
        <f>IF(P994=1,IF(COUNTIFS($C$2:C994,C994,$P$2:P994,1)=1,1,0),0)</f>
        <v>0</v>
      </c>
    </row>
    <row r="995">
      <c r="A995" s="24" t="n">
        <v>46049</v>
      </c>
      <c r="B995" s="25" t="n">
        <v>46023</v>
      </c>
      <c r="C995" t="inlineStr">
        <is>
          <t>SO-26306</t>
        </is>
      </c>
      <c r="D995" t="inlineStr">
        <is>
          <t>Thornable Kitchen</t>
        </is>
      </c>
      <c r="E995" t="inlineStr">
        <is>
          <t>Restaurant</t>
        </is>
      </c>
      <c r="F995" t="inlineStr">
        <is>
          <t>South</t>
        </is>
      </c>
      <c r="G995" t="inlineStr">
        <is>
          <t>Tom W.</t>
        </is>
      </c>
      <c r="H995" t="inlineStr">
        <is>
          <t>Brioche buns x24</t>
        </is>
      </c>
      <c r="I995" t="inlineStr">
        <is>
          <t>Bakery</t>
        </is>
      </c>
      <c r="J995" t="n">
        <v>2</v>
      </c>
      <c r="K995" s="26" t="n">
        <v>27.19</v>
      </c>
      <c r="L995" s="26">
        <f>J995*K995</f>
        <v>54.38</v>
      </c>
      <c r="M995" s="26" t="n">
        <v>15.23</v>
      </c>
      <c r="N995" s="26">
        <f>J995*M995</f>
        <v>30.46</v>
      </c>
      <c r="O995" s="26">
        <f>L995-N995</f>
        <v>23.92</v>
      </c>
      <c r="P995">
        <f>IF(AND(OR(Dashboard!$C$5="All",F995=Dashboard!$C$5),OR(Dashboard!$G$5="All",I995=Dashboard!$G$5),OR(Dashboard!$K$5="All",G995=Dashboard!$K$5)),1,0)</f>
        <v>1</v>
      </c>
      <c r="Q995">
        <f>IF(P995=1,IF(COUNTIFS($C$2:C995,C995,$P$2:P995,1)=1,1,0),0)</f>
        <v>0</v>
      </c>
    </row>
    <row r="996">
      <c r="A996" s="24" t="n">
        <v>46049</v>
      </c>
      <c r="B996" s="25" t="n">
        <v>46023</v>
      </c>
      <c r="C996" t="inlineStr">
        <is>
          <t>SO-26315</t>
        </is>
      </c>
      <c r="D996" t="inlineStr">
        <is>
          <t>Brasken Events Co.</t>
        </is>
      </c>
      <c r="E996" t="inlineStr">
        <is>
          <t>Caterer</t>
        </is>
      </c>
      <c r="F996" t="inlineStr">
        <is>
          <t>North</t>
        </is>
      </c>
      <c r="G996" t="inlineStr">
        <is>
          <t>Priya N.</t>
        </is>
      </c>
      <c r="H996" t="inlineStr">
        <is>
          <t>Puff pastry sheets 5kg</t>
        </is>
      </c>
      <c r="I996" t="inlineStr">
        <is>
          <t>Frozen</t>
        </is>
      </c>
      <c r="J996" t="n">
        <v>2</v>
      </c>
      <c r="K996" s="26" t="n">
        <v>35.02</v>
      </c>
      <c r="L996" s="26">
        <f>J996*K996</f>
        <v>70.04</v>
      </c>
      <c r="M996" s="26" t="n">
        <v>25.18</v>
      </c>
      <c r="N996" s="26">
        <f>J996*M996</f>
        <v>50.36</v>
      </c>
      <c r="O996" s="26">
        <f>L996-N996</f>
        <v>19.68</v>
      </c>
      <c r="P996">
        <f>IF(AND(OR(Dashboard!$C$5="All",F996=Dashboard!$C$5),OR(Dashboard!$G$5="All",I996=Dashboard!$G$5),OR(Dashboard!$K$5="All",G996=Dashboard!$K$5)),1,0)</f>
        <v>1</v>
      </c>
      <c r="Q996">
        <f>IF(P996=1,IF(COUNTIFS($C$2:C996,C996,$P$2:P996,1)=1,1,0),0)</f>
        <v>1</v>
      </c>
    </row>
    <row r="997">
      <c r="A997" s="24" t="n">
        <v>46049</v>
      </c>
      <c r="B997" s="25" t="n">
        <v>46023</v>
      </c>
      <c r="C997" t="inlineStr">
        <is>
          <t>SO-26315</t>
        </is>
      </c>
      <c r="D997" t="inlineStr">
        <is>
          <t>Brasken Events Co.</t>
        </is>
      </c>
      <c r="E997" t="inlineStr">
        <is>
          <t>Caterer</t>
        </is>
      </c>
      <c r="F997" t="inlineStr">
        <is>
          <t>North</t>
        </is>
      </c>
      <c r="G997" t="inlineStr">
        <is>
          <t>Priya N.</t>
        </is>
      </c>
      <c r="H997" t="inlineStr">
        <is>
          <t>Coffee beans 1kg</t>
        </is>
      </c>
      <c r="I997" t="inlineStr">
        <is>
          <t>Beverages</t>
        </is>
      </c>
      <c r="J997" t="n">
        <v>12</v>
      </c>
      <c r="K997" s="26" t="n">
        <v>32.45</v>
      </c>
      <c r="L997" s="26">
        <f>J997*K997</f>
        <v>389.4</v>
      </c>
      <c r="M997" s="26" t="n">
        <v>20.59</v>
      </c>
      <c r="N997" s="26">
        <f>J997*M997</f>
        <v>247.08</v>
      </c>
      <c r="O997" s="26">
        <f>L997-N997</f>
        <v>142.32</v>
      </c>
      <c r="P997">
        <f>IF(AND(OR(Dashboard!$C$5="All",F997=Dashboard!$C$5),OR(Dashboard!$G$5="All",I997=Dashboard!$G$5),OR(Dashboard!$K$5="All",G997=Dashboard!$K$5)),1,0)</f>
        <v>1</v>
      </c>
      <c r="Q997">
        <f>IF(P997=1,IF(COUNTIFS($C$2:C997,C997,$P$2:P997,1)=1,1,0),0)</f>
        <v>0</v>
      </c>
    </row>
    <row r="998">
      <c r="A998" s="24" t="n">
        <v>46049</v>
      </c>
      <c r="B998" s="25" t="n">
        <v>46023</v>
      </c>
      <c r="C998" t="inlineStr">
        <is>
          <t>SO-26316</t>
        </is>
      </c>
      <c r="D998" t="inlineStr">
        <is>
          <t>Brasken Events Co.</t>
        </is>
      </c>
      <c r="E998" t="inlineStr">
        <is>
          <t>Caterer</t>
        </is>
      </c>
      <c r="F998" t="inlineStr">
        <is>
          <t>North</t>
        </is>
      </c>
      <c r="G998" t="inlineStr">
        <is>
          <t>Priya N.</t>
        </is>
      </c>
      <c r="H998" t="inlineStr">
        <is>
          <t>Canned tomatoes 2.5kg</t>
        </is>
      </c>
      <c r="I998" t="inlineStr">
        <is>
          <t>Dry goods</t>
        </is>
      </c>
      <c r="J998" t="n">
        <v>8</v>
      </c>
      <c r="K998" s="26" t="n">
        <v>8.19</v>
      </c>
      <c r="L998" s="26">
        <f>J998*K998</f>
        <v>65.52</v>
      </c>
      <c r="M998" s="26" t="n">
        <v>5.46</v>
      </c>
      <c r="N998" s="26">
        <f>J998*M998</f>
        <v>43.68</v>
      </c>
      <c r="O998" s="26">
        <f>L998-N998</f>
        <v>21.84</v>
      </c>
      <c r="P998">
        <f>IF(AND(OR(Dashboard!$C$5="All",F998=Dashboard!$C$5),OR(Dashboard!$G$5="All",I998=Dashboard!$G$5),OR(Dashboard!$K$5="All",G998=Dashboard!$K$5)),1,0)</f>
        <v>1</v>
      </c>
      <c r="Q998">
        <f>IF(P998=1,IF(COUNTIFS($C$2:C998,C998,$P$2:P998,1)=1,1,0),0)</f>
        <v>1</v>
      </c>
    </row>
    <row r="999">
      <c r="A999" s="24" t="n">
        <v>46049</v>
      </c>
      <c r="B999" s="25" t="n">
        <v>46023</v>
      </c>
      <c r="C999" t="inlineStr">
        <is>
          <t>SO-26316</t>
        </is>
      </c>
      <c r="D999" t="inlineStr">
        <is>
          <t>Brasken Events Co.</t>
        </is>
      </c>
      <c r="E999" t="inlineStr">
        <is>
          <t>Caterer</t>
        </is>
      </c>
      <c r="F999" t="inlineStr">
        <is>
          <t>North</t>
        </is>
      </c>
      <c r="G999" t="inlineStr">
        <is>
          <t>Priya N.</t>
        </is>
      </c>
      <c r="H999" t="inlineStr">
        <is>
          <t>Brioche buns x24</t>
        </is>
      </c>
      <c r="I999" t="inlineStr">
        <is>
          <t>Bakery</t>
        </is>
      </c>
      <c r="J999" t="n">
        <v>2</v>
      </c>
      <c r="K999" s="26" t="n">
        <v>27.19</v>
      </c>
      <c r="L999" s="26">
        <f>J999*K999</f>
        <v>54.38</v>
      </c>
      <c r="M999" s="26" t="n">
        <v>15.53</v>
      </c>
      <c r="N999" s="26">
        <f>J999*M999</f>
        <v>31.06</v>
      </c>
      <c r="O999" s="26">
        <f>L999-N999</f>
        <v>23.32</v>
      </c>
      <c r="P999">
        <f>IF(AND(OR(Dashboard!$C$5="All",F999=Dashboard!$C$5),OR(Dashboard!$G$5="All",I999=Dashboard!$G$5),OR(Dashboard!$K$5="All",G999=Dashboard!$K$5)),1,0)</f>
        <v>1</v>
      </c>
      <c r="Q999">
        <f>IF(P999=1,IF(COUNTIFS($C$2:C999,C999,$P$2:P999,1)=1,1,0),0)</f>
        <v>0</v>
      </c>
    </row>
    <row r="1000">
      <c r="A1000" s="24" t="n">
        <v>46049</v>
      </c>
      <c r="B1000" s="25" t="n">
        <v>46023</v>
      </c>
      <c r="C1000" t="inlineStr">
        <is>
          <t>SO-26316</t>
        </is>
      </c>
      <c r="D1000" t="inlineStr">
        <is>
          <t>Brasken Events Co.</t>
        </is>
      </c>
      <c r="E1000" t="inlineStr">
        <is>
          <t>Caterer</t>
        </is>
      </c>
      <c r="F1000" t="inlineStr">
        <is>
          <t>North</t>
        </is>
      </c>
      <c r="G1000" t="inlineStr">
        <is>
          <t>Priya N.</t>
        </is>
      </c>
      <c r="H1000" t="inlineStr">
        <is>
          <t>Puff pastry sheets 5kg</t>
        </is>
      </c>
      <c r="I1000" t="inlineStr">
        <is>
          <t>Frozen</t>
        </is>
      </c>
      <c r="J1000" t="n">
        <v>14</v>
      </c>
      <c r="K1000" s="26" t="n">
        <v>35.02</v>
      </c>
      <c r="L1000" s="26">
        <f>J1000*K1000</f>
        <v>490.28</v>
      </c>
      <c r="M1000" s="26" t="n">
        <v>25.76</v>
      </c>
      <c r="N1000" s="26">
        <f>J1000*M1000</f>
        <v>360.64</v>
      </c>
      <c r="O1000" s="26">
        <f>L1000-N1000</f>
        <v>129.64</v>
      </c>
      <c r="P1000">
        <f>IF(AND(OR(Dashboard!$C$5="All",F1000=Dashboard!$C$5),OR(Dashboard!$G$5="All",I1000=Dashboard!$G$5),OR(Dashboard!$K$5="All",G1000=Dashboard!$K$5)),1,0)</f>
        <v>1</v>
      </c>
      <c r="Q1000">
        <f>IF(P1000=1,IF(COUNTIFS($C$2:C1000,C1000,$P$2:P1000,1)=1,1,0),0)</f>
        <v>0</v>
      </c>
    </row>
    <row r="1001">
      <c r="A1001" s="24" t="n">
        <v>46049</v>
      </c>
      <c r="B1001" s="25" t="n">
        <v>46023</v>
      </c>
      <c r="C1001" t="inlineStr">
        <is>
          <t>SO-26317</t>
        </is>
      </c>
      <c r="D1001" t="inlineStr">
        <is>
          <t>Bellcourt Kitchen</t>
        </is>
      </c>
      <c r="E1001" t="inlineStr">
        <is>
          <t>Restaurant</t>
        </is>
      </c>
      <c r="F1001" t="inlineStr">
        <is>
          <t>East</t>
        </is>
      </c>
      <c r="G1001" t="inlineStr">
        <is>
          <t>Priya N.</t>
        </is>
      </c>
      <c r="H1001" t="inlineStr">
        <is>
          <t>Unsalted butter 5kg</t>
        </is>
      </c>
      <c r="I1001" t="inlineStr">
        <is>
          <t>Dairy &amp; eggs</t>
        </is>
      </c>
      <c r="J1001" t="n">
        <v>14</v>
      </c>
      <c r="K1001" s="26" t="n">
        <v>59.74</v>
      </c>
      <c r="L1001" s="26">
        <f>J1001*K1001</f>
        <v>836.36</v>
      </c>
      <c r="M1001" s="26" t="n">
        <v>44.85</v>
      </c>
      <c r="N1001" s="26">
        <f>J1001*M1001</f>
        <v>627.9</v>
      </c>
      <c r="O1001" s="26">
        <f>L1001-N1001</f>
        <v>208.46</v>
      </c>
      <c r="P1001">
        <f>IF(AND(OR(Dashboard!$C$5="All",F1001=Dashboard!$C$5),OR(Dashboard!$G$5="All",I1001=Dashboard!$G$5),OR(Dashboard!$K$5="All",G1001=Dashboard!$K$5)),1,0)</f>
        <v>1</v>
      </c>
      <c r="Q1001">
        <f>IF(P1001=1,IF(COUNTIFS($C$2:C1001,C1001,$P$2:P1001,1)=1,1,0),0)</f>
        <v>1</v>
      </c>
    </row>
    <row r="1002">
      <c r="A1002" s="24" t="n">
        <v>46049</v>
      </c>
      <c r="B1002" s="25" t="n">
        <v>46023</v>
      </c>
      <c r="C1002" t="inlineStr">
        <is>
          <t>SO-26317</t>
        </is>
      </c>
      <c r="D1002" t="inlineStr">
        <is>
          <t>Bellcourt Kitchen</t>
        </is>
      </c>
      <c r="E1002" t="inlineStr">
        <is>
          <t>Restaurant</t>
        </is>
      </c>
      <c r="F1002" t="inlineStr">
        <is>
          <t>East</t>
        </is>
      </c>
      <c r="G1002" t="inlineStr">
        <is>
          <t>Priya N.</t>
        </is>
      </c>
      <c r="H1002" t="inlineStr">
        <is>
          <t>Chai concentrate 1L x6</t>
        </is>
      </c>
      <c r="I1002" t="inlineStr">
        <is>
          <t>Beverages</t>
        </is>
      </c>
      <c r="J1002" t="n">
        <v>14</v>
      </c>
      <c r="K1002" s="26" t="n">
        <v>43.26</v>
      </c>
      <c r="L1002" s="26">
        <f>J1002*K1002</f>
        <v>605.64</v>
      </c>
      <c r="M1002" s="26" t="n">
        <v>26.4</v>
      </c>
      <c r="N1002" s="26">
        <f>J1002*M1002</f>
        <v>369.6</v>
      </c>
      <c r="O1002" s="26">
        <f>L1002-N1002</f>
        <v>236.04</v>
      </c>
      <c r="P1002">
        <f>IF(AND(OR(Dashboard!$C$5="All",F1002=Dashboard!$C$5),OR(Dashboard!$G$5="All",I1002=Dashboard!$G$5),OR(Dashboard!$K$5="All",G1002=Dashboard!$K$5)),1,0)</f>
        <v>1</v>
      </c>
      <c r="Q1002">
        <f>IF(P1002=1,IF(COUNTIFS($C$2:C1002,C1002,$P$2:P1002,1)=1,1,0),0)</f>
        <v>0</v>
      </c>
    </row>
    <row r="1003">
      <c r="A1003" s="24" t="n">
        <v>46049</v>
      </c>
      <c r="B1003" s="25" t="n">
        <v>46023</v>
      </c>
      <c r="C1003" t="inlineStr">
        <is>
          <t>SO-26317</t>
        </is>
      </c>
      <c r="D1003" t="inlineStr">
        <is>
          <t>Bellcourt Kitchen</t>
        </is>
      </c>
      <c r="E1003" t="inlineStr">
        <is>
          <t>Restaurant</t>
        </is>
      </c>
      <c r="F1003" t="inlineStr">
        <is>
          <t>East</t>
        </is>
      </c>
      <c r="G1003" t="inlineStr">
        <is>
          <t>Priya N.</t>
        </is>
      </c>
      <c r="H1003" t="inlineStr">
        <is>
          <t>Plain flour 12.5kg</t>
        </is>
      </c>
      <c r="I1003" t="inlineStr">
        <is>
          <t>Dry goods</t>
        </is>
      </c>
      <c r="J1003" t="n">
        <v>13</v>
      </c>
      <c r="K1003" s="26" t="n">
        <v>25.34</v>
      </c>
      <c r="L1003" s="26">
        <f>J1003*K1003</f>
        <v>329.42</v>
      </c>
      <c r="M1003" s="26" t="n">
        <v>17.6</v>
      </c>
      <c r="N1003" s="26">
        <f>J1003*M1003</f>
        <v>228.8</v>
      </c>
      <c r="O1003" s="26">
        <f>L1003-N1003</f>
        <v>100.62</v>
      </c>
      <c r="P1003">
        <f>IF(AND(OR(Dashboard!$C$5="All",F1003=Dashboard!$C$5),OR(Dashboard!$G$5="All",I1003=Dashboard!$G$5),OR(Dashboard!$K$5="All",G1003=Dashboard!$K$5)),1,0)</f>
        <v>1</v>
      </c>
      <c r="Q1003">
        <f>IF(P1003=1,IF(COUNTIFS($C$2:C1003,C1003,$P$2:P1003,1)=1,1,0),0)</f>
        <v>0</v>
      </c>
    </row>
    <row r="1004">
      <c r="A1004" s="24" t="n">
        <v>46049</v>
      </c>
      <c r="B1004" s="25" t="n">
        <v>46023</v>
      </c>
      <c r="C1004" t="inlineStr">
        <is>
          <t>SO-26317</t>
        </is>
      </c>
      <c r="D1004" t="inlineStr">
        <is>
          <t>Bellcourt Kitchen</t>
        </is>
      </c>
      <c r="E1004" t="inlineStr">
        <is>
          <t>Restaurant</t>
        </is>
      </c>
      <c r="F1004" t="inlineStr">
        <is>
          <t>East</t>
        </is>
      </c>
      <c r="G1004" t="inlineStr">
        <is>
          <t>Priya N.</t>
        </is>
      </c>
      <c r="H1004" t="inlineStr">
        <is>
          <t>Croissant dough x48</t>
        </is>
      </c>
      <c r="I1004" t="inlineStr">
        <is>
          <t>Bakery</t>
        </is>
      </c>
      <c r="J1004" t="n">
        <v>4</v>
      </c>
      <c r="K1004" s="26" t="n">
        <v>69.22</v>
      </c>
      <c r="L1004" s="26">
        <f>J1004*K1004</f>
        <v>276.88</v>
      </c>
      <c r="M1004" s="26" t="n">
        <v>39.44</v>
      </c>
      <c r="N1004" s="26">
        <f>J1004*M1004</f>
        <v>157.76</v>
      </c>
      <c r="O1004" s="26">
        <f>L1004-N1004</f>
        <v>119.12</v>
      </c>
      <c r="P1004">
        <f>IF(AND(OR(Dashboard!$C$5="All",F1004=Dashboard!$C$5),OR(Dashboard!$G$5="All",I1004=Dashboard!$G$5),OR(Dashboard!$K$5="All",G1004=Dashboard!$K$5)),1,0)</f>
        <v>1</v>
      </c>
      <c r="Q1004">
        <f>IF(P1004=1,IF(COUNTIFS($C$2:C1004,C1004,$P$2:P1004,1)=1,1,0),0)</f>
        <v>0</v>
      </c>
    </row>
    <row r="1005">
      <c r="A1005" s="24" t="n">
        <v>46049</v>
      </c>
      <c r="B1005" s="25" t="n">
        <v>46023</v>
      </c>
      <c r="C1005" t="inlineStr">
        <is>
          <t>SO-26318</t>
        </is>
      </c>
      <c r="D1005" t="inlineStr">
        <is>
          <t>Fallowden Coffee House</t>
        </is>
      </c>
      <c r="E1005" t="inlineStr">
        <is>
          <t>Café</t>
        </is>
      </c>
      <c r="F1005" t="inlineStr">
        <is>
          <t>South</t>
        </is>
      </c>
      <c r="G1005" t="inlineStr">
        <is>
          <t>Tom W.</t>
        </is>
      </c>
      <c r="H1005" t="inlineStr">
        <is>
          <t>Full cream milk 2L x6</t>
        </is>
      </c>
      <c r="I1005" t="inlineStr">
        <is>
          <t>Dairy &amp; eggs</t>
        </is>
      </c>
      <c r="J1005" t="n">
        <v>7</v>
      </c>
      <c r="K1005" s="26" t="n">
        <v>16.07</v>
      </c>
      <c r="L1005" s="26">
        <f>J1005*K1005</f>
        <v>112.49</v>
      </c>
      <c r="M1005" s="26" t="n">
        <v>11.99</v>
      </c>
      <c r="N1005" s="26">
        <f>J1005*M1005</f>
        <v>83.93</v>
      </c>
      <c r="O1005" s="26">
        <f>L1005-N1005</f>
        <v>28.56</v>
      </c>
      <c r="P1005">
        <f>IF(AND(OR(Dashboard!$C$5="All",F1005=Dashboard!$C$5),OR(Dashboard!$G$5="All",I1005=Dashboard!$G$5),OR(Dashboard!$K$5="All",G1005=Dashboard!$K$5)),1,0)</f>
        <v>1</v>
      </c>
      <c r="Q1005">
        <f>IF(P1005=1,IF(COUNTIFS($C$2:C1005,C1005,$P$2:P1005,1)=1,1,0),0)</f>
        <v>1</v>
      </c>
    </row>
    <row r="1006">
      <c r="A1006" s="24" t="n">
        <v>46049</v>
      </c>
      <c r="B1006" s="25" t="n">
        <v>46023</v>
      </c>
      <c r="C1006" t="inlineStr">
        <is>
          <t>SO-26318</t>
        </is>
      </c>
      <c r="D1006" t="inlineStr">
        <is>
          <t>Fallowden Coffee House</t>
        </is>
      </c>
      <c r="E1006" t="inlineStr">
        <is>
          <t>Café</t>
        </is>
      </c>
      <c r="F1006" t="inlineStr">
        <is>
          <t>South</t>
        </is>
      </c>
      <c r="G1006" t="inlineStr">
        <is>
          <t>Tom W.</t>
        </is>
      </c>
      <c r="H1006" t="inlineStr">
        <is>
          <t>Puff pastry sheets 5kg</t>
        </is>
      </c>
      <c r="I1006" t="inlineStr">
        <is>
          <t>Frozen</t>
        </is>
      </c>
      <c r="J1006" t="n">
        <v>10</v>
      </c>
      <c r="K1006" s="26" t="n">
        <v>35.02</v>
      </c>
      <c r="L1006" s="26">
        <f>J1006*K1006</f>
        <v>350.2</v>
      </c>
      <c r="M1006" s="26" t="n">
        <v>26.08</v>
      </c>
      <c r="N1006" s="26">
        <f>J1006*M1006</f>
        <v>260.8</v>
      </c>
      <c r="O1006" s="26">
        <f>L1006-N1006</f>
        <v>89.4000000000001</v>
      </c>
      <c r="P1006">
        <f>IF(AND(OR(Dashboard!$C$5="All",F1006=Dashboard!$C$5),OR(Dashboard!$G$5="All",I1006=Dashboard!$G$5),OR(Dashboard!$K$5="All",G1006=Dashboard!$K$5)),1,0)</f>
        <v>1</v>
      </c>
      <c r="Q1006">
        <f>IF(P1006=1,IF(COUNTIFS($C$2:C1006,C1006,$P$2:P1006,1)=1,1,0),0)</f>
        <v>0</v>
      </c>
    </row>
    <row r="1007">
      <c r="A1007" s="24" t="n">
        <v>46049</v>
      </c>
      <c r="B1007" s="25" t="n">
        <v>46023</v>
      </c>
      <c r="C1007" t="inlineStr">
        <is>
          <t>SO-26318</t>
        </is>
      </c>
      <c r="D1007" t="inlineStr">
        <is>
          <t>Fallowden Coffee House</t>
        </is>
      </c>
      <c r="E1007" t="inlineStr">
        <is>
          <t>Café</t>
        </is>
      </c>
      <c r="F1007" t="inlineStr">
        <is>
          <t>South</t>
        </is>
      </c>
      <c r="G1007" t="inlineStr">
        <is>
          <t>Tom W.</t>
        </is>
      </c>
      <c r="H1007" t="inlineStr">
        <is>
          <t>Loose-leaf tea 500g</t>
        </is>
      </c>
      <c r="I1007" t="inlineStr">
        <is>
          <t>Beverages</t>
        </is>
      </c>
      <c r="J1007" t="n">
        <v>10</v>
      </c>
      <c r="K1007" s="26" t="n">
        <v>19.47</v>
      </c>
      <c r="L1007" s="26">
        <f>J1007*K1007</f>
        <v>194.7</v>
      </c>
      <c r="M1007" s="26" t="n">
        <v>11.8</v>
      </c>
      <c r="N1007" s="26">
        <f>J1007*M1007</f>
        <v>118</v>
      </c>
      <c r="O1007" s="26">
        <f>L1007-N1007</f>
        <v>76.7</v>
      </c>
      <c r="P1007">
        <f>IF(AND(OR(Dashboard!$C$5="All",F1007=Dashboard!$C$5),OR(Dashboard!$G$5="All",I1007=Dashboard!$G$5),OR(Dashboard!$K$5="All",G1007=Dashboard!$K$5)),1,0)</f>
        <v>1</v>
      </c>
      <c r="Q1007">
        <f>IF(P1007=1,IF(COUNTIFS($C$2:C1007,C1007,$P$2:P1007,1)=1,1,0),0)</f>
        <v>0</v>
      </c>
    </row>
    <row r="1008">
      <c r="A1008" s="24" t="n">
        <v>46049</v>
      </c>
      <c r="B1008" s="25" t="n">
        <v>46023</v>
      </c>
      <c r="C1008" t="inlineStr">
        <is>
          <t>SO-26339</t>
        </is>
      </c>
      <c r="D1008" t="inlineStr">
        <is>
          <t>Nethercot Espresso Bar</t>
        </is>
      </c>
      <c r="E1008" t="inlineStr">
        <is>
          <t>Café</t>
        </is>
      </c>
      <c r="F1008" t="inlineStr">
        <is>
          <t>North</t>
        </is>
      </c>
      <c r="G1008" t="inlineStr">
        <is>
          <t>Priya N.</t>
        </is>
      </c>
      <c r="H1008" t="inlineStr">
        <is>
          <t>Unsalted butter 5kg</t>
        </is>
      </c>
      <c r="I1008" t="inlineStr">
        <is>
          <t>Dairy &amp; eggs</t>
        </is>
      </c>
      <c r="J1008" t="n">
        <v>9</v>
      </c>
      <c r="K1008" s="26" t="n">
        <v>59.74</v>
      </c>
      <c r="L1008" s="26">
        <f>J1008*K1008</f>
        <v>537.66</v>
      </c>
      <c r="M1008" s="26" t="n">
        <v>43.93</v>
      </c>
      <c r="N1008" s="26">
        <f>J1008*M1008</f>
        <v>395.37</v>
      </c>
      <c r="O1008" s="26">
        <f>L1008-N1008</f>
        <v>142.29</v>
      </c>
      <c r="P1008">
        <f>IF(AND(OR(Dashboard!$C$5="All",F1008=Dashboard!$C$5),OR(Dashboard!$G$5="All",I1008=Dashboard!$G$5),OR(Dashboard!$K$5="All",G1008=Dashboard!$K$5)),1,0)</f>
        <v>1</v>
      </c>
      <c r="Q1008">
        <f>IF(P1008=1,IF(COUNTIFS($C$2:C1008,C1008,$P$2:P1008,1)=1,1,0),0)</f>
        <v>1</v>
      </c>
    </row>
    <row r="1009">
      <c r="A1009" s="24" t="n">
        <v>46049</v>
      </c>
      <c r="B1009" s="25" t="n">
        <v>46023</v>
      </c>
      <c r="C1009" t="inlineStr">
        <is>
          <t>SO-26339</t>
        </is>
      </c>
      <c r="D1009" t="inlineStr">
        <is>
          <t>Nethercot Espresso Bar</t>
        </is>
      </c>
      <c r="E1009" t="inlineStr">
        <is>
          <t>Café</t>
        </is>
      </c>
      <c r="F1009" t="inlineStr">
        <is>
          <t>North</t>
        </is>
      </c>
      <c r="G1009" t="inlineStr">
        <is>
          <t>Priya N.</t>
        </is>
      </c>
      <c r="H1009" t="inlineStr">
        <is>
          <t>Sourdough loaf x10</t>
        </is>
      </c>
      <c r="I1009" t="inlineStr">
        <is>
          <t>Bakery</t>
        </is>
      </c>
      <c r="J1009" t="n">
        <v>2</v>
      </c>
      <c r="K1009" s="26" t="n">
        <v>53.56</v>
      </c>
      <c r="L1009" s="26">
        <f>J1009*K1009</f>
        <v>107.12</v>
      </c>
      <c r="M1009" s="26" t="n">
        <v>32.05</v>
      </c>
      <c r="N1009" s="26">
        <f>J1009*M1009</f>
        <v>64.1</v>
      </c>
      <c r="O1009" s="26">
        <f>L1009-N1009</f>
        <v>43.02</v>
      </c>
      <c r="P1009">
        <f>IF(AND(OR(Dashboard!$C$5="All",F1009=Dashboard!$C$5),OR(Dashboard!$G$5="All",I1009=Dashboard!$G$5),OR(Dashboard!$K$5="All",G1009=Dashboard!$K$5)),1,0)</f>
        <v>1</v>
      </c>
      <c r="Q1009">
        <f>IF(P1009=1,IF(COUNTIFS($C$2:C1009,C1009,$P$2:P1009,1)=1,1,0),0)</f>
        <v>0</v>
      </c>
    </row>
    <row r="1010">
      <c r="A1010" s="24" t="n">
        <v>46049</v>
      </c>
      <c r="B1010" s="25" t="n">
        <v>46023</v>
      </c>
      <c r="C1010" t="inlineStr">
        <is>
          <t>SO-26339</t>
        </is>
      </c>
      <c r="D1010" t="inlineStr">
        <is>
          <t>Nethercot Espresso Bar</t>
        </is>
      </c>
      <c r="E1010" t="inlineStr">
        <is>
          <t>Café</t>
        </is>
      </c>
      <c r="F1010" t="inlineStr">
        <is>
          <t>North</t>
        </is>
      </c>
      <c r="G1010" t="inlineStr">
        <is>
          <t>Priya N.</t>
        </is>
      </c>
      <c r="H1010" t="inlineStr">
        <is>
          <t>Orange juice 2L x6</t>
        </is>
      </c>
      <c r="I1010" t="inlineStr">
        <is>
          <t>Beverages</t>
        </is>
      </c>
      <c r="J1010" t="n">
        <v>6</v>
      </c>
      <c r="K1010" s="26" t="n">
        <v>27.81</v>
      </c>
      <c r="L1010" s="26">
        <f>J1010*K1010</f>
        <v>166.86</v>
      </c>
      <c r="M1010" s="26" t="n">
        <v>16.68</v>
      </c>
      <c r="N1010" s="26">
        <f>J1010*M1010</f>
        <v>100.08</v>
      </c>
      <c r="O1010" s="26">
        <f>L1010-N1010</f>
        <v>66.78</v>
      </c>
      <c r="P1010">
        <f>IF(AND(OR(Dashboard!$C$5="All",F1010=Dashboard!$C$5),OR(Dashboard!$G$5="All",I1010=Dashboard!$G$5),OR(Dashboard!$K$5="All",G1010=Dashboard!$K$5)),1,0)</f>
        <v>1</v>
      </c>
      <c r="Q1010">
        <f>IF(P1010=1,IF(COUNTIFS($C$2:C1010,C1010,$P$2:P1010,1)=1,1,0),0)</f>
        <v>0</v>
      </c>
    </row>
    <row r="1011">
      <c r="A1011" s="24" t="n">
        <v>46049</v>
      </c>
      <c r="B1011" s="25" t="n">
        <v>46023</v>
      </c>
      <c r="C1011" t="inlineStr">
        <is>
          <t>SO-26339</t>
        </is>
      </c>
      <c r="D1011" t="inlineStr">
        <is>
          <t>Nethercot Espresso Bar</t>
        </is>
      </c>
      <c r="E1011" t="inlineStr">
        <is>
          <t>Café</t>
        </is>
      </c>
      <c r="F1011" t="inlineStr">
        <is>
          <t>North</t>
        </is>
      </c>
      <c r="G1011" t="inlineStr">
        <is>
          <t>Priya N.</t>
        </is>
      </c>
      <c r="H1011" t="inlineStr">
        <is>
          <t>Gelato 5L</t>
        </is>
      </c>
      <c r="I1011" t="inlineStr">
        <is>
          <t>Frozen</t>
        </is>
      </c>
      <c r="J1011" t="n">
        <v>11</v>
      </c>
      <c r="K1011" s="26" t="n">
        <v>47.9</v>
      </c>
      <c r="L1011" s="26">
        <f>J1011*K1011</f>
        <v>526.9</v>
      </c>
      <c r="M1011" s="26" t="n">
        <v>34.32</v>
      </c>
      <c r="N1011" s="26">
        <f>J1011*M1011</f>
        <v>377.52</v>
      </c>
      <c r="O1011" s="26">
        <f>L1011-N1011</f>
        <v>149.38</v>
      </c>
      <c r="P1011">
        <f>IF(AND(OR(Dashboard!$C$5="All",F1011=Dashboard!$C$5),OR(Dashboard!$G$5="All",I1011=Dashboard!$G$5),OR(Dashboard!$K$5="All",G1011=Dashboard!$K$5)),1,0)</f>
        <v>1</v>
      </c>
      <c r="Q1011">
        <f>IF(P1011=1,IF(COUNTIFS($C$2:C1011,C1011,$P$2:P1011,1)=1,1,0),0)</f>
        <v>0</v>
      </c>
    </row>
    <row r="1012">
      <c r="A1012" s="24" t="n">
        <v>46054</v>
      </c>
      <c r="B1012" s="25" t="n">
        <v>46054</v>
      </c>
      <c r="C1012" t="inlineStr">
        <is>
          <t>SO-26373</t>
        </is>
      </c>
      <c r="D1012" t="inlineStr">
        <is>
          <t>Grisdale Catering</t>
        </is>
      </c>
      <c r="E1012" t="inlineStr">
        <is>
          <t>Caterer</t>
        </is>
      </c>
      <c r="F1012" t="inlineStr">
        <is>
          <t>East</t>
        </is>
      </c>
      <c r="G1012" t="inlineStr">
        <is>
          <t>Priya N.</t>
        </is>
      </c>
      <c r="H1012" t="inlineStr">
        <is>
          <t>Rolled oats 5kg</t>
        </is>
      </c>
      <c r="I1012" t="inlineStr">
        <is>
          <t>Dry goods</t>
        </is>
      </c>
      <c r="J1012" t="n">
        <v>2</v>
      </c>
      <c r="K1012" s="26" t="n">
        <v>15.19</v>
      </c>
      <c r="L1012" s="26">
        <f>J1012*K1012</f>
        <v>30.38</v>
      </c>
      <c r="M1012" s="26" t="n">
        <v>10.27</v>
      </c>
      <c r="N1012" s="26">
        <f>J1012*M1012</f>
        <v>20.54</v>
      </c>
      <c r="O1012" s="26">
        <f>L1012-N1012</f>
        <v>9.84</v>
      </c>
      <c r="P1012">
        <f>IF(AND(OR(Dashboard!$C$5="All",F1012=Dashboard!$C$5),OR(Dashboard!$G$5="All",I1012=Dashboard!$G$5),OR(Dashboard!$K$5="All",G1012=Dashboard!$K$5)),1,0)</f>
        <v>1</v>
      </c>
      <c r="Q1012">
        <f>IF(P1012=1,IF(COUNTIFS($C$2:C1012,C1012,$P$2:P1012,1)=1,1,0),0)</f>
        <v>1</v>
      </c>
    </row>
    <row r="1013">
      <c r="A1013" s="24" t="n">
        <v>46054</v>
      </c>
      <c r="B1013" s="25" t="n">
        <v>46054</v>
      </c>
      <c r="C1013" t="inlineStr">
        <is>
          <t>SO-26373</t>
        </is>
      </c>
      <c r="D1013" t="inlineStr">
        <is>
          <t>Grisdale Catering</t>
        </is>
      </c>
      <c r="E1013" t="inlineStr">
        <is>
          <t>Caterer</t>
        </is>
      </c>
      <c r="F1013" t="inlineStr">
        <is>
          <t>East</t>
        </is>
      </c>
      <c r="G1013" t="inlineStr">
        <is>
          <t>Priya N.</t>
        </is>
      </c>
      <c r="H1013" t="inlineStr">
        <is>
          <t>Orange juice 2L x6</t>
        </is>
      </c>
      <c r="I1013" t="inlineStr">
        <is>
          <t>Beverages</t>
        </is>
      </c>
      <c r="J1013" t="n">
        <v>6</v>
      </c>
      <c r="K1013" s="26" t="n">
        <v>27.81</v>
      </c>
      <c r="L1013" s="26">
        <f>J1013*K1013</f>
        <v>166.86</v>
      </c>
      <c r="M1013" s="26" t="n">
        <v>16.94</v>
      </c>
      <c r="N1013" s="26">
        <f>J1013*M1013</f>
        <v>101.64</v>
      </c>
      <c r="O1013" s="26">
        <f>L1013-N1013</f>
        <v>65.22</v>
      </c>
      <c r="P1013">
        <f>IF(AND(OR(Dashboard!$C$5="All",F1013=Dashboard!$C$5),OR(Dashboard!$G$5="All",I1013=Dashboard!$G$5),OR(Dashboard!$K$5="All",G1013=Dashboard!$K$5)),1,0)</f>
        <v>1</v>
      </c>
      <c r="Q1013">
        <f>IF(P1013=1,IF(COUNTIFS($C$2:C1013,C1013,$P$2:P1013,1)=1,1,0),0)</f>
        <v>0</v>
      </c>
    </row>
    <row r="1014">
      <c r="A1014" s="24" t="n">
        <v>46054</v>
      </c>
      <c r="B1014" s="25" t="n">
        <v>46054</v>
      </c>
      <c r="C1014" t="inlineStr">
        <is>
          <t>SO-26377</t>
        </is>
      </c>
      <c r="D1014" t="inlineStr">
        <is>
          <t>Oskaby Coffee House</t>
        </is>
      </c>
      <c r="E1014" t="inlineStr">
        <is>
          <t>Café</t>
        </is>
      </c>
      <c r="F1014" t="inlineStr">
        <is>
          <t>South</t>
        </is>
      </c>
      <c r="G1014" t="inlineStr">
        <is>
          <t>Tom W.</t>
        </is>
      </c>
      <c r="H1014" t="inlineStr">
        <is>
          <t>Free-range eggs 15dz</t>
        </is>
      </c>
      <c r="I1014" t="inlineStr">
        <is>
          <t>Dairy &amp; eggs</t>
        </is>
      </c>
      <c r="J1014" t="n">
        <v>11</v>
      </c>
      <c r="K1014" s="26" t="n">
        <v>86.52</v>
      </c>
      <c r="L1014" s="26">
        <f>J1014*K1014</f>
        <v>951.72</v>
      </c>
      <c r="M1014" s="26" t="n">
        <v>67.31</v>
      </c>
      <c r="N1014" s="26">
        <f>J1014*M1014</f>
        <v>740.41</v>
      </c>
      <c r="O1014" s="26">
        <f>L1014-N1014</f>
        <v>211.31</v>
      </c>
      <c r="P1014">
        <f>IF(AND(OR(Dashboard!$C$5="All",F1014=Dashboard!$C$5),OR(Dashboard!$G$5="All",I1014=Dashboard!$G$5),OR(Dashboard!$K$5="All",G1014=Dashboard!$K$5)),1,0)</f>
        <v>1</v>
      </c>
      <c r="Q1014">
        <f>IF(P1014=1,IF(COUNTIFS($C$2:C1014,C1014,$P$2:P1014,1)=1,1,0),0)</f>
        <v>1</v>
      </c>
    </row>
    <row r="1015">
      <c r="A1015" s="24" t="n">
        <v>46054</v>
      </c>
      <c r="B1015" s="25" t="n">
        <v>46054</v>
      </c>
      <c r="C1015" t="inlineStr">
        <is>
          <t>SO-26377</t>
        </is>
      </c>
      <c r="D1015" t="inlineStr">
        <is>
          <t>Oskaby Coffee House</t>
        </is>
      </c>
      <c r="E1015" t="inlineStr">
        <is>
          <t>Café</t>
        </is>
      </c>
      <c r="F1015" t="inlineStr">
        <is>
          <t>South</t>
        </is>
      </c>
      <c r="G1015" t="inlineStr">
        <is>
          <t>Tom W.</t>
        </is>
      </c>
      <c r="H1015" t="inlineStr">
        <is>
          <t>Chips 2.5kg x4</t>
        </is>
      </c>
      <c r="I1015" t="inlineStr">
        <is>
          <t>Frozen</t>
        </is>
      </c>
      <c r="J1015" t="n">
        <v>13</v>
      </c>
      <c r="K1015" s="26" t="n">
        <v>30.49</v>
      </c>
      <c r="L1015" s="26">
        <f>J1015*K1015</f>
        <v>396.37</v>
      </c>
      <c r="M1015" s="26" t="n">
        <v>22.17</v>
      </c>
      <c r="N1015" s="26">
        <f>J1015*M1015</f>
        <v>288.21</v>
      </c>
      <c r="O1015" s="26">
        <f>L1015-N1015</f>
        <v>108.16</v>
      </c>
      <c r="P1015">
        <f>IF(AND(OR(Dashboard!$C$5="All",F1015=Dashboard!$C$5),OR(Dashboard!$G$5="All",I1015=Dashboard!$G$5),OR(Dashboard!$K$5="All",G1015=Dashboard!$K$5)),1,0)</f>
        <v>1</v>
      </c>
      <c r="Q1015">
        <f>IF(P1015=1,IF(COUNTIFS($C$2:C1015,C1015,$P$2:P1015,1)=1,1,0),0)</f>
        <v>0</v>
      </c>
    </row>
    <row r="1016">
      <c r="A1016" s="24" t="n">
        <v>46054</v>
      </c>
      <c r="B1016" s="25" t="n">
        <v>46054</v>
      </c>
      <c r="C1016" t="inlineStr">
        <is>
          <t>SO-26377</t>
        </is>
      </c>
      <c r="D1016" t="inlineStr">
        <is>
          <t>Oskaby Coffee House</t>
        </is>
      </c>
      <c r="E1016" t="inlineStr">
        <is>
          <t>Café</t>
        </is>
      </c>
      <c r="F1016" t="inlineStr">
        <is>
          <t>South</t>
        </is>
      </c>
      <c r="G1016" t="inlineStr">
        <is>
          <t>Tom W.</t>
        </is>
      </c>
      <c r="H1016" t="inlineStr">
        <is>
          <t>Chickpeas 2kg</t>
        </is>
      </c>
      <c r="I1016" t="inlineStr">
        <is>
          <t>Dry goods</t>
        </is>
      </c>
      <c r="J1016" t="n">
        <v>12</v>
      </c>
      <c r="K1016" s="26" t="n">
        <v>9.48</v>
      </c>
      <c r="L1016" s="26">
        <f>J1016*K1016</f>
        <v>113.76</v>
      </c>
      <c r="M1016" s="26" t="n">
        <v>6.37</v>
      </c>
      <c r="N1016" s="26">
        <f>J1016*M1016</f>
        <v>76.44</v>
      </c>
      <c r="O1016" s="26">
        <f>L1016-N1016</f>
        <v>37.32</v>
      </c>
      <c r="P1016">
        <f>IF(AND(OR(Dashboard!$C$5="All",F1016=Dashboard!$C$5),OR(Dashboard!$G$5="All",I1016=Dashboard!$G$5),OR(Dashboard!$K$5="All",G1016=Dashboard!$K$5)),1,0)</f>
        <v>1</v>
      </c>
      <c r="Q1016">
        <f>IF(P1016=1,IF(COUNTIFS($C$2:C1016,C1016,$P$2:P1016,1)=1,1,0),0)</f>
        <v>0</v>
      </c>
    </row>
    <row r="1017">
      <c r="A1017" s="24" t="n">
        <v>46054</v>
      </c>
      <c r="B1017" s="25" t="n">
        <v>46054</v>
      </c>
      <c r="C1017" t="inlineStr">
        <is>
          <t>SO-26377</t>
        </is>
      </c>
      <c r="D1017" t="inlineStr">
        <is>
          <t>Oskaby Coffee House</t>
        </is>
      </c>
      <c r="E1017" t="inlineStr">
        <is>
          <t>Café</t>
        </is>
      </c>
      <c r="F1017" t="inlineStr">
        <is>
          <t>South</t>
        </is>
      </c>
      <c r="G1017" t="inlineStr">
        <is>
          <t>Tom W.</t>
        </is>
      </c>
      <c r="H1017" t="inlineStr">
        <is>
          <t>Sourdough loaf x10</t>
        </is>
      </c>
      <c r="I1017" t="inlineStr">
        <is>
          <t>Bakery</t>
        </is>
      </c>
      <c r="J1017" t="n">
        <v>3</v>
      </c>
      <c r="K1017" s="26" t="n">
        <v>53.56</v>
      </c>
      <c r="L1017" s="26">
        <f>J1017*K1017</f>
        <v>160.68</v>
      </c>
      <c r="M1017" s="26" t="n">
        <v>31.48</v>
      </c>
      <c r="N1017" s="26">
        <f>J1017*M1017</f>
        <v>94.44</v>
      </c>
      <c r="O1017" s="26">
        <f>L1017-N1017</f>
        <v>66.24</v>
      </c>
      <c r="P1017">
        <f>IF(AND(OR(Dashboard!$C$5="All",F1017=Dashboard!$C$5),OR(Dashboard!$G$5="All",I1017=Dashboard!$G$5),OR(Dashboard!$K$5="All",G1017=Dashboard!$K$5)),1,0)</f>
        <v>1</v>
      </c>
      <c r="Q1017">
        <f>IF(P1017=1,IF(COUNTIFS($C$2:C1017,C1017,$P$2:P1017,1)=1,1,0),0)</f>
        <v>0</v>
      </c>
    </row>
    <row r="1018">
      <c r="A1018" s="24" t="n">
        <v>46055</v>
      </c>
      <c r="B1018" s="25" t="n">
        <v>46054</v>
      </c>
      <c r="C1018" t="inlineStr">
        <is>
          <t>SO-26356</t>
        </is>
      </c>
      <c r="D1018" t="inlineStr">
        <is>
          <t>Saltrey Fine Foods</t>
        </is>
      </c>
      <c r="E1018" t="inlineStr">
        <is>
          <t>Grocer</t>
        </is>
      </c>
      <c r="F1018" t="inlineStr">
        <is>
          <t>North</t>
        </is>
      </c>
      <c r="G1018" t="inlineStr">
        <is>
          <t>Priya N.</t>
        </is>
      </c>
      <c r="H1018" t="inlineStr">
        <is>
          <t>Free-range eggs 15dz</t>
        </is>
      </c>
      <c r="I1018" t="inlineStr">
        <is>
          <t>Dairy &amp; eggs</t>
        </is>
      </c>
      <c r="J1018" t="n">
        <v>7</v>
      </c>
      <c r="K1018" s="26" t="n">
        <v>86.52</v>
      </c>
      <c r="L1018" s="26">
        <f>J1018*K1018</f>
        <v>605.64</v>
      </c>
      <c r="M1018" s="26" t="n">
        <v>65.54000000000001</v>
      </c>
      <c r="N1018" s="26">
        <f>J1018*M1018</f>
        <v>458.78</v>
      </c>
      <c r="O1018" s="26">
        <f>L1018-N1018</f>
        <v>146.86</v>
      </c>
      <c r="P1018">
        <f>IF(AND(OR(Dashboard!$C$5="All",F1018=Dashboard!$C$5),OR(Dashboard!$G$5="All",I1018=Dashboard!$G$5),OR(Dashboard!$K$5="All",G1018=Dashboard!$K$5)),1,0)</f>
        <v>1</v>
      </c>
      <c r="Q1018">
        <f>IF(P1018=1,IF(COUNTIFS($C$2:C1018,C1018,$P$2:P1018,1)=1,1,0),0)</f>
        <v>1</v>
      </c>
    </row>
    <row r="1019">
      <c r="A1019" s="24" t="n">
        <v>46055</v>
      </c>
      <c r="B1019" s="25" t="n">
        <v>46054</v>
      </c>
      <c r="C1019" t="inlineStr">
        <is>
          <t>SO-26356</t>
        </is>
      </c>
      <c r="D1019" t="inlineStr">
        <is>
          <t>Saltrey Fine Foods</t>
        </is>
      </c>
      <c r="E1019" t="inlineStr">
        <is>
          <t>Grocer</t>
        </is>
      </c>
      <c r="F1019" t="inlineStr">
        <is>
          <t>North</t>
        </is>
      </c>
      <c r="G1019" t="inlineStr">
        <is>
          <t>Priya N.</t>
        </is>
      </c>
      <c r="H1019" t="inlineStr">
        <is>
          <t>Canned tomatoes 2.5kg</t>
        </is>
      </c>
      <c r="I1019" t="inlineStr">
        <is>
          <t>Dry goods</t>
        </is>
      </c>
      <c r="J1019" t="n">
        <v>27</v>
      </c>
      <c r="K1019" s="26" t="n">
        <v>8.19</v>
      </c>
      <c r="L1019" s="26">
        <f>J1019*K1019</f>
        <v>221.13</v>
      </c>
      <c r="M1019" s="26" t="n">
        <v>5.62</v>
      </c>
      <c r="N1019" s="26">
        <f>J1019*M1019</f>
        <v>151.74</v>
      </c>
      <c r="O1019" s="26">
        <f>L1019-N1019</f>
        <v>69.39</v>
      </c>
      <c r="P1019">
        <f>IF(AND(OR(Dashboard!$C$5="All",F1019=Dashboard!$C$5),OR(Dashboard!$G$5="All",I1019=Dashboard!$G$5),OR(Dashboard!$K$5="All",G1019=Dashboard!$K$5)),1,0)</f>
        <v>1</v>
      </c>
      <c r="Q1019">
        <f>IF(P1019=1,IF(COUNTIFS($C$2:C1019,C1019,$P$2:P1019,1)=1,1,0),0)</f>
        <v>0</v>
      </c>
    </row>
    <row r="1020">
      <c r="A1020" s="24" t="n">
        <v>46055</v>
      </c>
      <c r="B1020" s="25" t="n">
        <v>46054</v>
      </c>
      <c r="C1020" t="inlineStr">
        <is>
          <t>SO-26356</t>
        </is>
      </c>
      <c r="D1020" t="inlineStr">
        <is>
          <t>Saltrey Fine Foods</t>
        </is>
      </c>
      <c r="E1020" t="inlineStr">
        <is>
          <t>Grocer</t>
        </is>
      </c>
      <c r="F1020" t="inlineStr">
        <is>
          <t>North</t>
        </is>
      </c>
      <c r="G1020" t="inlineStr">
        <is>
          <t>Priya N.</t>
        </is>
      </c>
      <c r="H1020" t="inlineStr">
        <is>
          <t>Coffee beans 1kg</t>
        </is>
      </c>
      <c r="I1020" t="inlineStr">
        <is>
          <t>Beverages</t>
        </is>
      </c>
      <c r="J1020" t="n">
        <v>24</v>
      </c>
      <c r="K1020" s="26" t="n">
        <v>32.45</v>
      </c>
      <c r="L1020" s="26">
        <f>J1020*K1020</f>
        <v>778.8</v>
      </c>
      <c r="M1020" s="26" t="n">
        <v>19.43</v>
      </c>
      <c r="N1020" s="26">
        <f>J1020*M1020</f>
        <v>466.32</v>
      </c>
      <c r="O1020" s="26">
        <f>L1020-N1020</f>
        <v>312.48</v>
      </c>
      <c r="P1020">
        <f>IF(AND(OR(Dashboard!$C$5="All",F1020=Dashboard!$C$5),OR(Dashboard!$G$5="All",I1020=Dashboard!$G$5),OR(Dashboard!$K$5="All",G1020=Dashboard!$K$5)),1,0)</f>
        <v>1</v>
      </c>
      <c r="Q1020">
        <f>IF(P1020=1,IF(COUNTIFS($C$2:C1020,C1020,$P$2:P1020,1)=1,1,0),0)</f>
        <v>0</v>
      </c>
    </row>
    <row r="1021">
      <c r="A1021" s="24" t="n">
        <v>46055</v>
      </c>
      <c r="B1021" s="25" t="n">
        <v>46054</v>
      </c>
      <c r="C1021" t="inlineStr">
        <is>
          <t>SO-26356</t>
        </is>
      </c>
      <c r="D1021" t="inlineStr">
        <is>
          <t>Saltrey Fine Foods</t>
        </is>
      </c>
      <c r="E1021" t="inlineStr">
        <is>
          <t>Grocer</t>
        </is>
      </c>
      <c r="F1021" t="inlineStr">
        <is>
          <t>North</t>
        </is>
      </c>
      <c r="G1021" t="inlineStr">
        <is>
          <t>Priya N.</t>
        </is>
      </c>
      <c r="H1021" t="inlineStr">
        <is>
          <t>Bagels x36</t>
        </is>
      </c>
      <c r="I1021" t="inlineStr">
        <is>
          <t>Bakery</t>
        </is>
      </c>
      <c r="J1021" t="n">
        <v>26</v>
      </c>
      <c r="K1021" s="26" t="n">
        <v>39.66</v>
      </c>
      <c r="L1021" s="26">
        <f>J1021*K1021</f>
        <v>1031.16</v>
      </c>
      <c r="M1021" s="26" t="n">
        <v>21.93</v>
      </c>
      <c r="N1021" s="26">
        <f>J1021*M1021</f>
        <v>570.18</v>
      </c>
      <c r="O1021" s="26">
        <f>L1021-N1021</f>
        <v>460.98</v>
      </c>
      <c r="P1021">
        <f>IF(AND(OR(Dashboard!$C$5="All",F1021=Dashboard!$C$5),OR(Dashboard!$G$5="All",I1021=Dashboard!$G$5),OR(Dashboard!$K$5="All",G1021=Dashboard!$K$5)),1,0)</f>
        <v>1</v>
      </c>
      <c r="Q1021">
        <f>IF(P1021=1,IF(COUNTIFS($C$2:C1021,C1021,$P$2:P1021,1)=1,1,0),0)</f>
        <v>0</v>
      </c>
    </row>
    <row r="1022">
      <c r="A1022" s="24" t="n">
        <v>46056</v>
      </c>
      <c r="B1022" s="25" t="n">
        <v>46054</v>
      </c>
      <c r="C1022" t="inlineStr">
        <is>
          <t>SO-26345</t>
        </is>
      </c>
      <c r="D1022" t="inlineStr">
        <is>
          <t>Lumsey Kitchen</t>
        </is>
      </c>
      <c r="E1022" t="inlineStr">
        <is>
          <t>Restaurant</t>
        </is>
      </c>
      <c r="F1022" t="inlineStr">
        <is>
          <t>West</t>
        </is>
      </c>
      <c r="G1022" t="inlineStr">
        <is>
          <t>Lena K.</t>
        </is>
      </c>
      <c r="H1022" t="inlineStr">
        <is>
          <t>Sourdough loaf x10</t>
        </is>
      </c>
      <c r="I1022" t="inlineStr">
        <is>
          <t>Bakery</t>
        </is>
      </c>
      <c r="J1022" t="n">
        <v>13</v>
      </c>
      <c r="K1022" s="26" t="n">
        <v>53.56</v>
      </c>
      <c r="L1022" s="26">
        <f>J1022*K1022</f>
        <v>696.28</v>
      </c>
      <c r="M1022" s="26" t="n">
        <v>31.64</v>
      </c>
      <c r="N1022" s="26">
        <f>J1022*M1022</f>
        <v>411.32</v>
      </c>
      <c r="O1022" s="26">
        <f>L1022-N1022</f>
        <v>284.96</v>
      </c>
      <c r="P1022">
        <f>IF(AND(OR(Dashboard!$C$5="All",F1022=Dashboard!$C$5),OR(Dashboard!$G$5="All",I1022=Dashboard!$G$5),OR(Dashboard!$K$5="All",G1022=Dashboard!$K$5)),1,0)</f>
        <v>1</v>
      </c>
      <c r="Q1022">
        <f>IF(P1022=1,IF(COUNTIFS($C$2:C1022,C1022,$P$2:P1022,1)=1,1,0),0)</f>
        <v>1</v>
      </c>
    </row>
    <row r="1023">
      <c r="A1023" s="24" t="n">
        <v>46056</v>
      </c>
      <c r="B1023" s="25" t="n">
        <v>46054</v>
      </c>
      <c r="C1023" t="inlineStr">
        <is>
          <t>SO-26345</t>
        </is>
      </c>
      <c r="D1023" t="inlineStr">
        <is>
          <t>Lumsey Kitchen</t>
        </is>
      </c>
      <c r="E1023" t="inlineStr">
        <is>
          <t>Restaurant</t>
        </is>
      </c>
      <c r="F1023" t="inlineStr">
        <is>
          <t>West</t>
        </is>
      </c>
      <c r="G1023" t="inlineStr">
        <is>
          <t>Lena K.</t>
        </is>
      </c>
      <c r="H1023" t="inlineStr">
        <is>
          <t>Sparkling water 24pk</t>
        </is>
      </c>
      <c r="I1023" t="inlineStr">
        <is>
          <t>Beverages</t>
        </is>
      </c>
      <c r="J1023" t="n">
        <v>8</v>
      </c>
      <c r="K1023" s="26" t="n">
        <v>22.25</v>
      </c>
      <c r="L1023" s="26">
        <f>J1023*K1023</f>
        <v>178</v>
      </c>
      <c r="M1023" s="26" t="n">
        <v>13.49</v>
      </c>
      <c r="N1023" s="26">
        <f>J1023*M1023</f>
        <v>107.92</v>
      </c>
      <c r="O1023" s="26">
        <f>L1023-N1023</f>
        <v>70.08</v>
      </c>
      <c r="P1023">
        <f>IF(AND(OR(Dashboard!$C$5="All",F1023=Dashboard!$C$5),OR(Dashboard!$G$5="All",I1023=Dashboard!$G$5),OR(Dashboard!$K$5="All",G1023=Dashboard!$K$5)),1,0)</f>
        <v>1</v>
      </c>
      <c r="Q1023">
        <f>IF(P1023=1,IF(COUNTIFS($C$2:C1023,C1023,$P$2:P1023,1)=1,1,0),0)</f>
        <v>0</v>
      </c>
    </row>
    <row r="1024">
      <c r="A1024" s="24" t="n">
        <v>46056</v>
      </c>
      <c r="B1024" s="25" t="n">
        <v>46054</v>
      </c>
      <c r="C1024" t="inlineStr">
        <is>
          <t>SO-26345</t>
        </is>
      </c>
      <c r="D1024" t="inlineStr">
        <is>
          <t>Lumsey Kitchen</t>
        </is>
      </c>
      <c r="E1024" t="inlineStr">
        <is>
          <t>Restaurant</t>
        </is>
      </c>
      <c r="F1024" t="inlineStr">
        <is>
          <t>West</t>
        </is>
      </c>
      <c r="G1024" t="inlineStr">
        <is>
          <t>Lena K.</t>
        </is>
      </c>
      <c r="H1024" t="inlineStr">
        <is>
          <t>Chips 2.5kg x4</t>
        </is>
      </c>
      <c r="I1024" t="inlineStr">
        <is>
          <t>Frozen</t>
        </is>
      </c>
      <c r="J1024" t="n">
        <v>14</v>
      </c>
      <c r="K1024" s="26" t="n">
        <v>30.49</v>
      </c>
      <c r="L1024" s="26">
        <f>J1024*K1024</f>
        <v>426.86</v>
      </c>
      <c r="M1024" s="26" t="n">
        <v>21.44</v>
      </c>
      <c r="N1024" s="26">
        <f>J1024*M1024</f>
        <v>300.16</v>
      </c>
      <c r="O1024" s="26">
        <f>L1024-N1024</f>
        <v>126.7</v>
      </c>
      <c r="P1024">
        <f>IF(AND(OR(Dashboard!$C$5="All",F1024=Dashboard!$C$5),OR(Dashboard!$G$5="All",I1024=Dashboard!$G$5),OR(Dashboard!$K$5="All",G1024=Dashboard!$K$5)),1,0)</f>
        <v>1</v>
      </c>
      <c r="Q1024">
        <f>IF(P1024=1,IF(COUNTIFS($C$2:C1024,C1024,$P$2:P1024,1)=1,1,0),0)</f>
        <v>0</v>
      </c>
    </row>
    <row r="1025">
      <c r="A1025" s="24" t="n">
        <v>46056</v>
      </c>
      <c r="B1025" s="25" t="n">
        <v>46054</v>
      </c>
      <c r="C1025" t="inlineStr">
        <is>
          <t>SO-26350</t>
        </is>
      </c>
      <c r="D1025" t="inlineStr">
        <is>
          <t>Gorrowin Dining Room</t>
        </is>
      </c>
      <c r="E1025" t="inlineStr">
        <is>
          <t>Restaurant</t>
        </is>
      </c>
      <c r="F1025" t="inlineStr">
        <is>
          <t>West</t>
        </is>
      </c>
      <c r="G1025" t="inlineStr">
        <is>
          <t>Lena K.</t>
        </is>
      </c>
      <c r="H1025" t="inlineStr">
        <is>
          <t>Chips 2.5kg x4</t>
        </is>
      </c>
      <c r="I1025" t="inlineStr">
        <is>
          <t>Frozen</t>
        </is>
      </c>
      <c r="J1025" t="n">
        <v>13</v>
      </c>
      <c r="K1025" s="26" t="n">
        <v>30.49</v>
      </c>
      <c r="L1025" s="26">
        <f>J1025*K1025</f>
        <v>396.37</v>
      </c>
      <c r="M1025" s="26" t="n">
        <v>21.72</v>
      </c>
      <c r="N1025" s="26">
        <f>J1025*M1025</f>
        <v>282.36</v>
      </c>
      <c r="O1025" s="26">
        <f>L1025-N1025</f>
        <v>114.01</v>
      </c>
      <c r="P1025">
        <f>IF(AND(OR(Dashboard!$C$5="All",F1025=Dashboard!$C$5),OR(Dashboard!$G$5="All",I1025=Dashboard!$G$5),OR(Dashboard!$K$5="All",G1025=Dashboard!$K$5)),1,0)</f>
        <v>1</v>
      </c>
      <c r="Q1025">
        <f>IF(P1025=1,IF(COUNTIFS($C$2:C1025,C1025,$P$2:P1025,1)=1,1,0),0)</f>
        <v>1</v>
      </c>
    </row>
    <row r="1026">
      <c r="A1026" s="24" t="n">
        <v>46056</v>
      </c>
      <c r="B1026" s="25" t="n">
        <v>46054</v>
      </c>
      <c r="C1026" t="inlineStr">
        <is>
          <t>SO-26350</t>
        </is>
      </c>
      <c r="D1026" t="inlineStr">
        <is>
          <t>Gorrowin Dining Room</t>
        </is>
      </c>
      <c r="E1026" t="inlineStr">
        <is>
          <t>Restaurant</t>
        </is>
      </c>
      <c r="F1026" t="inlineStr">
        <is>
          <t>West</t>
        </is>
      </c>
      <c r="G1026" t="inlineStr">
        <is>
          <t>Lena K.</t>
        </is>
      </c>
      <c r="H1026" t="inlineStr">
        <is>
          <t>Chai concentrate 1L x6</t>
        </is>
      </c>
      <c r="I1026" t="inlineStr">
        <is>
          <t>Beverages</t>
        </is>
      </c>
      <c r="J1026" t="n">
        <v>2</v>
      </c>
      <c r="K1026" s="26" t="n">
        <v>43.26</v>
      </c>
      <c r="L1026" s="26">
        <f>J1026*K1026</f>
        <v>86.52</v>
      </c>
      <c r="M1026" s="26" t="n">
        <v>26.1</v>
      </c>
      <c r="N1026" s="26">
        <f>J1026*M1026</f>
        <v>52.2</v>
      </c>
      <c r="O1026" s="26">
        <f>L1026-N1026</f>
        <v>34.32</v>
      </c>
      <c r="P1026">
        <f>IF(AND(OR(Dashboard!$C$5="All",F1026=Dashboard!$C$5),OR(Dashboard!$G$5="All",I1026=Dashboard!$G$5),OR(Dashboard!$K$5="All",G1026=Dashboard!$K$5)),1,0)</f>
        <v>1</v>
      </c>
      <c r="Q1026">
        <f>IF(P1026=1,IF(COUNTIFS($C$2:C1026,C1026,$P$2:P1026,1)=1,1,0),0)</f>
        <v>0</v>
      </c>
    </row>
    <row r="1027">
      <c r="A1027" s="24" t="n">
        <v>46056</v>
      </c>
      <c r="B1027" s="25" t="n">
        <v>46054</v>
      </c>
      <c r="C1027" t="inlineStr">
        <is>
          <t>SO-26350</t>
        </is>
      </c>
      <c r="D1027" t="inlineStr">
        <is>
          <t>Gorrowin Dining Room</t>
        </is>
      </c>
      <c r="E1027" t="inlineStr">
        <is>
          <t>Restaurant</t>
        </is>
      </c>
      <c r="F1027" t="inlineStr">
        <is>
          <t>West</t>
        </is>
      </c>
      <c r="G1027" t="inlineStr">
        <is>
          <t>Lena K.</t>
        </is>
      </c>
      <c r="H1027" t="inlineStr">
        <is>
          <t>Full cream milk 2L x6</t>
        </is>
      </c>
      <c r="I1027" t="inlineStr">
        <is>
          <t>Dairy &amp; eggs</t>
        </is>
      </c>
      <c r="J1027" t="n">
        <v>8</v>
      </c>
      <c r="K1027" s="26" t="n">
        <v>16.07</v>
      </c>
      <c r="L1027" s="26">
        <f>J1027*K1027</f>
        <v>128.56</v>
      </c>
      <c r="M1027" s="26" t="n">
        <v>11.89</v>
      </c>
      <c r="N1027" s="26">
        <f>J1027*M1027</f>
        <v>95.12</v>
      </c>
      <c r="O1027" s="26">
        <f>L1027-N1027</f>
        <v>33.44</v>
      </c>
      <c r="P1027">
        <f>IF(AND(OR(Dashboard!$C$5="All",F1027=Dashboard!$C$5),OR(Dashboard!$G$5="All",I1027=Dashboard!$G$5),OR(Dashboard!$K$5="All",G1027=Dashboard!$K$5)),1,0)</f>
        <v>1</v>
      </c>
      <c r="Q1027">
        <f>IF(P1027=1,IF(COUNTIFS($C$2:C1027,C1027,$P$2:P1027,1)=1,1,0),0)</f>
        <v>0</v>
      </c>
    </row>
    <row r="1028">
      <c r="A1028" s="24" t="n">
        <v>46057</v>
      </c>
      <c r="B1028" s="25" t="n">
        <v>46054</v>
      </c>
      <c r="C1028" t="inlineStr">
        <is>
          <t>SO-26376</t>
        </is>
      </c>
      <c r="D1028" t="inlineStr">
        <is>
          <t>Nethercot Espresso Bar</t>
        </is>
      </c>
      <c r="E1028" t="inlineStr">
        <is>
          <t>Café</t>
        </is>
      </c>
      <c r="F1028" t="inlineStr">
        <is>
          <t>North</t>
        </is>
      </c>
      <c r="G1028" t="inlineStr">
        <is>
          <t>Priya N.</t>
        </is>
      </c>
      <c r="H1028" t="inlineStr">
        <is>
          <t>Chips 2.5kg x4</t>
        </is>
      </c>
      <c r="I1028" t="inlineStr">
        <is>
          <t>Frozen</t>
        </is>
      </c>
      <c r="J1028" t="n">
        <v>12</v>
      </c>
      <c r="K1028" s="26" t="n">
        <v>30.49</v>
      </c>
      <c r="L1028" s="26">
        <f>J1028*K1028</f>
        <v>365.88</v>
      </c>
      <c r="M1028" s="26" t="n">
        <v>22.36</v>
      </c>
      <c r="N1028" s="26">
        <f>J1028*M1028</f>
        <v>268.32</v>
      </c>
      <c r="O1028" s="26">
        <f>L1028-N1028</f>
        <v>97.56</v>
      </c>
      <c r="P1028">
        <f>IF(AND(OR(Dashboard!$C$5="All",F1028=Dashboard!$C$5),OR(Dashboard!$G$5="All",I1028=Dashboard!$G$5),OR(Dashboard!$K$5="All",G1028=Dashboard!$K$5)),1,0)</f>
        <v>1</v>
      </c>
      <c r="Q1028">
        <f>IF(P1028=1,IF(COUNTIFS($C$2:C1028,C1028,$P$2:P1028,1)=1,1,0),0)</f>
        <v>1</v>
      </c>
    </row>
    <row r="1029">
      <c r="A1029" s="24" t="n">
        <v>46057</v>
      </c>
      <c r="B1029" s="25" t="n">
        <v>46054</v>
      </c>
      <c r="C1029" t="inlineStr">
        <is>
          <t>SO-26376</t>
        </is>
      </c>
      <c r="D1029" t="inlineStr">
        <is>
          <t>Nethercot Espresso Bar</t>
        </is>
      </c>
      <c r="E1029" t="inlineStr">
        <is>
          <t>Café</t>
        </is>
      </c>
      <c r="F1029" t="inlineStr">
        <is>
          <t>North</t>
        </is>
      </c>
      <c r="G1029" t="inlineStr">
        <is>
          <t>Priya N.</t>
        </is>
      </c>
      <c r="H1029" t="inlineStr">
        <is>
          <t>Sparkling water 24pk</t>
        </is>
      </c>
      <c r="I1029" t="inlineStr">
        <is>
          <t>Beverages</t>
        </is>
      </c>
      <c r="J1029" t="n">
        <v>4</v>
      </c>
      <c r="K1029" s="26" t="n">
        <v>22.25</v>
      </c>
      <c r="L1029" s="26">
        <f>J1029*K1029</f>
        <v>89</v>
      </c>
      <c r="M1029" s="26" t="n">
        <v>14.19</v>
      </c>
      <c r="N1029" s="26">
        <f>J1029*M1029</f>
        <v>56.76</v>
      </c>
      <c r="O1029" s="26">
        <f>L1029-N1029</f>
        <v>32.24</v>
      </c>
      <c r="P1029">
        <f>IF(AND(OR(Dashboard!$C$5="All",F1029=Dashboard!$C$5),OR(Dashboard!$G$5="All",I1029=Dashboard!$G$5),OR(Dashboard!$K$5="All",G1029=Dashboard!$K$5)),1,0)</f>
        <v>1</v>
      </c>
      <c r="Q1029">
        <f>IF(P1029=1,IF(COUNTIFS($C$2:C1029,C1029,$P$2:P1029,1)=1,1,0),0)</f>
        <v>0</v>
      </c>
    </row>
    <row r="1030">
      <c r="A1030" s="24" t="n">
        <v>46057</v>
      </c>
      <c r="B1030" s="25" t="n">
        <v>46054</v>
      </c>
      <c r="C1030" t="inlineStr">
        <is>
          <t>SO-26376</t>
        </is>
      </c>
      <c r="D1030" t="inlineStr">
        <is>
          <t>Nethercot Espresso Bar</t>
        </is>
      </c>
      <c r="E1030" t="inlineStr">
        <is>
          <t>Café</t>
        </is>
      </c>
      <c r="F1030" t="inlineStr">
        <is>
          <t>North</t>
        </is>
      </c>
      <c r="G1030" t="inlineStr">
        <is>
          <t>Priya N.</t>
        </is>
      </c>
      <c r="H1030" t="inlineStr">
        <is>
          <t>Bagels x36</t>
        </is>
      </c>
      <c r="I1030" t="inlineStr">
        <is>
          <t>Bakery</t>
        </is>
      </c>
      <c r="J1030" t="n">
        <v>6</v>
      </c>
      <c r="K1030" s="26" t="n">
        <v>39.66</v>
      </c>
      <c r="L1030" s="26">
        <f>J1030*K1030</f>
        <v>237.96</v>
      </c>
      <c r="M1030" s="26" t="n">
        <v>23.22</v>
      </c>
      <c r="N1030" s="26">
        <f>J1030*M1030</f>
        <v>139.32</v>
      </c>
      <c r="O1030" s="26">
        <f>L1030-N1030</f>
        <v>98.64</v>
      </c>
      <c r="P1030">
        <f>IF(AND(OR(Dashboard!$C$5="All",F1030=Dashboard!$C$5),OR(Dashboard!$G$5="All",I1030=Dashboard!$G$5),OR(Dashboard!$K$5="All",G1030=Dashboard!$K$5)),1,0)</f>
        <v>1</v>
      </c>
      <c r="Q1030">
        <f>IF(P1030=1,IF(COUNTIFS($C$2:C1030,C1030,$P$2:P1030,1)=1,1,0),0)</f>
        <v>0</v>
      </c>
    </row>
    <row r="1031">
      <c r="A1031" s="24" t="n">
        <v>46057</v>
      </c>
      <c r="B1031" s="25" t="n">
        <v>46054</v>
      </c>
      <c r="C1031" t="inlineStr">
        <is>
          <t>SO-26376</t>
        </is>
      </c>
      <c r="D1031" t="inlineStr">
        <is>
          <t>Nethercot Espresso Bar</t>
        </is>
      </c>
      <c r="E1031" t="inlineStr">
        <is>
          <t>Café</t>
        </is>
      </c>
      <c r="F1031" t="inlineStr">
        <is>
          <t>North</t>
        </is>
      </c>
      <c r="G1031" t="inlineStr">
        <is>
          <t>Priya N.</t>
        </is>
      </c>
      <c r="H1031" t="inlineStr">
        <is>
          <t>Olive oil 4L</t>
        </is>
      </c>
      <c r="I1031" t="inlineStr">
        <is>
          <t>Dry goods</t>
        </is>
      </c>
      <c r="J1031" t="n">
        <v>2</v>
      </c>
      <c r="K1031" s="26" t="n">
        <v>40.07</v>
      </c>
      <c r="L1031" s="26">
        <f>J1031*K1031</f>
        <v>80.14</v>
      </c>
      <c r="M1031" s="26" t="n">
        <v>27.15</v>
      </c>
      <c r="N1031" s="26">
        <f>J1031*M1031</f>
        <v>54.3</v>
      </c>
      <c r="O1031" s="26">
        <f>L1031-N1031</f>
        <v>25.84</v>
      </c>
      <c r="P1031">
        <f>IF(AND(OR(Dashboard!$C$5="All",F1031=Dashboard!$C$5),OR(Dashboard!$G$5="All",I1031=Dashboard!$G$5),OR(Dashboard!$K$5="All",G1031=Dashboard!$K$5)),1,0)</f>
        <v>1</v>
      </c>
      <c r="Q1031">
        <f>IF(P1031=1,IF(COUNTIFS($C$2:C1031,C1031,$P$2:P1031,1)=1,1,0),0)</f>
        <v>0</v>
      </c>
    </row>
    <row r="1032">
      <c r="A1032" s="24" t="n">
        <v>46058</v>
      </c>
      <c r="B1032" s="25" t="n">
        <v>46054</v>
      </c>
      <c r="C1032" t="inlineStr">
        <is>
          <t>SO-26370</t>
        </is>
      </c>
      <c r="D1032" t="inlineStr">
        <is>
          <t>Ebberly Café</t>
        </is>
      </c>
      <c r="E1032" t="inlineStr">
        <is>
          <t>Café</t>
        </is>
      </c>
      <c r="F1032" t="inlineStr">
        <is>
          <t>North</t>
        </is>
      </c>
      <c r="G1032" t="inlineStr">
        <is>
          <t>Priya N.</t>
        </is>
      </c>
      <c r="H1032" t="inlineStr">
        <is>
          <t>Puff pastry sheets 5kg</t>
        </is>
      </c>
      <c r="I1032" t="inlineStr">
        <is>
          <t>Frozen</t>
        </is>
      </c>
      <c r="J1032" t="n">
        <v>14</v>
      </c>
      <c r="K1032" s="26" t="n">
        <v>35.02</v>
      </c>
      <c r="L1032" s="26">
        <f>J1032*K1032</f>
        <v>490.28</v>
      </c>
      <c r="M1032" s="26" t="n">
        <v>25.35</v>
      </c>
      <c r="N1032" s="26">
        <f>J1032*M1032</f>
        <v>354.9</v>
      </c>
      <c r="O1032" s="26">
        <f>L1032-N1032</f>
        <v>135.38</v>
      </c>
      <c r="P1032">
        <f>IF(AND(OR(Dashboard!$C$5="All",F1032=Dashboard!$C$5),OR(Dashboard!$G$5="All",I1032=Dashboard!$G$5),OR(Dashboard!$K$5="All",G1032=Dashboard!$K$5)),1,0)</f>
        <v>1</v>
      </c>
      <c r="Q1032">
        <f>IF(P1032=1,IF(COUNTIFS($C$2:C1032,C1032,$P$2:P1032,1)=1,1,0),0)</f>
        <v>1</v>
      </c>
    </row>
    <row r="1033">
      <c r="A1033" s="24" t="n">
        <v>46058</v>
      </c>
      <c r="B1033" s="25" t="n">
        <v>46054</v>
      </c>
      <c r="C1033" t="inlineStr">
        <is>
          <t>SO-26370</t>
        </is>
      </c>
      <c r="D1033" t="inlineStr">
        <is>
          <t>Ebberly Café</t>
        </is>
      </c>
      <c r="E1033" t="inlineStr">
        <is>
          <t>Café</t>
        </is>
      </c>
      <c r="F1033" t="inlineStr">
        <is>
          <t>North</t>
        </is>
      </c>
      <c r="G1033" t="inlineStr">
        <is>
          <t>Priya N.</t>
        </is>
      </c>
      <c r="H1033" t="inlineStr">
        <is>
          <t>Bagels x36</t>
        </is>
      </c>
      <c r="I1033" t="inlineStr">
        <is>
          <t>Bakery</t>
        </is>
      </c>
      <c r="J1033" t="n">
        <v>2</v>
      </c>
      <c r="K1033" s="26" t="n">
        <v>39.66</v>
      </c>
      <c r="L1033" s="26">
        <f>J1033*K1033</f>
        <v>79.32</v>
      </c>
      <c r="M1033" s="26" t="n">
        <v>23.99</v>
      </c>
      <c r="N1033" s="26">
        <f>J1033*M1033</f>
        <v>47.98</v>
      </c>
      <c r="O1033" s="26">
        <f>L1033-N1033</f>
        <v>31.34</v>
      </c>
      <c r="P1033">
        <f>IF(AND(OR(Dashboard!$C$5="All",F1033=Dashboard!$C$5),OR(Dashboard!$G$5="All",I1033=Dashboard!$G$5),OR(Dashboard!$K$5="All",G1033=Dashboard!$K$5)),1,0)</f>
        <v>1</v>
      </c>
      <c r="Q1033">
        <f>IF(P1033=1,IF(COUNTIFS($C$2:C1033,C1033,$P$2:P1033,1)=1,1,0),0)</f>
        <v>0</v>
      </c>
    </row>
    <row r="1034">
      <c r="A1034" s="24" t="n">
        <v>46058</v>
      </c>
      <c r="B1034" s="25" t="n">
        <v>46054</v>
      </c>
      <c r="C1034" t="inlineStr">
        <is>
          <t>SO-26370</t>
        </is>
      </c>
      <c r="D1034" t="inlineStr">
        <is>
          <t>Ebberly Café</t>
        </is>
      </c>
      <c r="E1034" t="inlineStr">
        <is>
          <t>Café</t>
        </is>
      </c>
      <c r="F1034" t="inlineStr">
        <is>
          <t>North</t>
        </is>
      </c>
      <c r="G1034" t="inlineStr">
        <is>
          <t>Priya N.</t>
        </is>
      </c>
      <c r="H1034" t="inlineStr">
        <is>
          <t>Full cream milk 2L x6</t>
        </is>
      </c>
      <c r="I1034" t="inlineStr">
        <is>
          <t>Dairy &amp; eggs</t>
        </is>
      </c>
      <c r="J1034" t="n">
        <v>4</v>
      </c>
      <c r="K1034" s="26" t="n">
        <v>16.07</v>
      </c>
      <c r="L1034" s="26">
        <f>J1034*K1034</f>
        <v>64.28</v>
      </c>
      <c r="M1034" s="26" t="n">
        <v>12.41</v>
      </c>
      <c r="N1034" s="26">
        <f>J1034*M1034</f>
        <v>49.64</v>
      </c>
      <c r="O1034" s="26">
        <f>L1034-N1034</f>
        <v>14.64</v>
      </c>
      <c r="P1034">
        <f>IF(AND(OR(Dashboard!$C$5="All",F1034=Dashboard!$C$5),OR(Dashboard!$G$5="All",I1034=Dashboard!$G$5),OR(Dashboard!$K$5="All",G1034=Dashboard!$K$5)),1,0)</f>
        <v>1</v>
      </c>
      <c r="Q1034">
        <f>IF(P1034=1,IF(COUNTIFS($C$2:C1034,C1034,$P$2:P1034,1)=1,1,0),0)</f>
        <v>0</v>
      </c>
    </row>
    <row r="1035">
      <c r="A1035" s="24" t="n">
        <v>46058</v>
      </c>
      <c r="B1035" s="25" t="n">
        <v>46054</v>
      </c>
      <c r="C1035" t="inlineStr">
        <is>
          <t>SO-26384</t>
        </is>
      </c>
      <c r="D1035" t="inlineStr">
        <is>
          <t>Yarrowick Canteen</t>
        </is>
      </c>
      <c r="E1035" t="inlineStr">
        <is>
          <t>Caterer</t>
        </is>
      </c>
      <c r="F1035" t="inlineStr">
        <is>
          <t>North</t>
        </is>
      </c>
      <c r="G1035" t="inlineStr">
        <is>
          <t>Priya N.</t>
        </is>
      </c>
      <c r="H1035" t="inlineStr">
        <is>
          <t>Arborio rice 5kg</t>
        </is>
      </c>
      <c r="I1035" t="inlineStr">
        <is>
          <t>Dry goods</t>
        </is>
      </c>
      <c r="J1035" t="n">
        <v>5</v>
      </c>
      <c r="K1035" s="26" t="n">
        <v>21.94</v>
      </c>
      <c r="L1035" s="26">
        <f>J1035*K1035</f>
        <v>109.7</v>
      </c>
      <c r="M1035" s="26" t="n">
        <v>15.32</v>
      </c>
      <c r="N1035" s="26">
        <f>J1035*M1035</f>
        <v>76.6</v>
      </c>
      <c r="O1035" s="26">
        <f>L1035-N1035</f>
        <v>33.1</v>
      </c>
      <c r="P1035">
        <f>IF(AND(OR(Dashboard!$C$5="All",F1035=Dashboard!$C$5),OR(Dashboard!$G$5="All",I1035=Dashboard!$G$5),OR(Dashboard!$K$5="All",G1035=Dashboard!$K$5)),1,0)</f>
        <v>1</v>
      </c>
      <c r="Q1035">
        <f>IF(P1035=1,IF(COUNTIFS($C$2:C1035,C1035,$P$2:P1035,1)=1,1,0),0)</f>
        <v>1</v>
      </c>
    </row>
    <row r="1036">
      <c r="A1036" s="24" t="n">
        <v>46058</v>
      </c>
      <c r="B1036" s="25" t="n">
        <v>46054</v>
      </c>
      <c r="C1036" t="inlineStr">
        <is>
          <t>SO-26384</t>
        </is>
      </c>
      <c r="D1036" t="inlineStr">
        <is>
          <t>Yarrowick Canteen</t>
        </is>
      </c>
      <c r="E1036" t="inlineStr">
        <is>
          <t>Caterer</t>
        </is>
      </c>
      <c r="F1036" t="inlineStr">
        <is>
          <t>North</t>
        </is>
      </c>
      <c r="G1036" t="inlineStr">
        <is>
          <t>Priya N.</t>
        </is>
      </c>
      <c r="H1036" t="inlineStr">
        <is>
          <t>Gelato 5L</t>
        </is>
      </c>
      <c r="I1036" t="inlineStr">
        <is>
          <t>Frozen</t>
        </is>
      </c>
      <c r="J1036" t="n">
        <v>10</v>
      </c>
      <c r="K1036" s="26" t="n">
        <v>47.9</v>
      </c>
      <c r="L1036" s="26">
        <f>J1036*K1036</f>
        <v>479</v>
      </c>
      <c r="M1036" s="26" t="n">
        <v>35.43</v>
      </c>
      <c r="N1036" s="26">
        <f>J1036*M1036</f>
        <v>354.3</v>
      </c>
      <c r="O1036" s="26">
        <f>L1036-N1036</f>
        <v>124.7</v>
      </c>
      <c r="P1036">
        <f>IF(AND(OR(Dashboard!$C$5="All",F1036=Dashboard!$C$5),OR(Dashboard!$G$5="All",I1036=Dashboard!$G$5),OR(Dashboard!$K$5="All",G1036=Dashboard!$K$5)),1,0)</f>
        <v>1</v>
      </c>
      <c r="Q1036">
        <f>IF(P1036=1,IF(COUNTIFS($C$2:C1036,C1036,$P$2:P1036,1)=1,1,0),0)</f>
        <v>0</v>
      </c>
    </row>
    <row r="1037">
      <c r="A1037" s="24" t="n">
        <v>46058</v>
      </c>
      <c r="B1037" s="25" t="n">
        <v>46054</v>
      </c>
      <c r="C1037" t="inlineStr">
        <is>
          <t>SO-26387</t>
        </is>
      </c>
      <c r="D1037" t="inlineStr">
        <is>
          <t>Kellamere Bistro</t>
        </is>
      </c>
      <c r="E1037" t="inlineStr">
        <is>
          <t>Restaurant</t>
        </is>
      </c>
      <c r="F1037" t="inlineStr">
        <is>
          <t>East</t>
        </is>
      </c>
      <c r="G1037" t="inlineStr">
        <is>
          <t>Priya N.</t>
        </is>
      </c>
      <c r="H1037" t="inlineStr">
        <is>
          <t>Coffee beans 1kg</t>
        </is>
      </c>
      <c r="I1037" t="inlineStr">
        <is>
          <t>Beverages</t>
        </is>
      </c>
      <c r="J1037" t="n">
        <v>10</v>
      </c>
      <c r="K1037" s="26" t="n">
        <v>32.45</v>
      </c>
      <c r="L1037" s="26">
        <f>J1037*K1037</f>
        <v>324.5</v>
      </c>
      <c r="M1037" s="26" t="n">
        <v>19.31</v>
      </c>
      <c r="N1037" s="26">
        <f>J1037*M1037</f>
        <v>193.1</v>
      </c>
      <c r="O1037" s="26">
        <f>L1037-N1037</f>
        <v>131.4</v>
      </c>
      <c r="P1037">
        <f>IF(AND(OR(Dashboard!$C$5="All",F1037=Dashboard!$C$5),OR(Dashboard!$G$5="All",I1037=Dashboard!$G$5),OR(Dashboard!$K$5="All",G1037=Dashboard!$K$5)),1,0)</f>
        <v>1</v>
      </c>
      <c r="Q1037">
        <f>IF(P1037=1,IF(COUNTIFS($C$2:C1037,C1037,$P$2:P1037,1)=1,1,0),0)</f>
        <v>1</v>
      </c>
    </row>
    <row r="1038">
      <c r="A1038" s="24" t="n">
        <v>46058</v>
      </c>
      <c r="B1038" s="25" t="n">
        <v>46054</v>
      </c>
      <c r="C1038" t="inlineStr">
        <is>
          <t>SO-26387</t>
        </is>
      </c>
      <c r="D1038" t="inlineStr">
        <is>
          <t>Kellamere Bistro</t>
        </is>
      </c>
      <c r="E1038" t="inlineStr">
        <is>
          <t>Restaurant</t>
        </is>
      </c>
      <c r="F1038" t="inlineStr">
        <is>
          <t>East</t>
        </is>
      </c>
      <c r="G1038" t="inlineStr">
        <is>
          <t>Priya N.</t>
        </is>
      </c>
      <c r="H1038" t="inlineStr">
        <is>
          <t>Frozen berries 2kg</t>
        </is>
      </c>
      <c r="I1038" t="inlineStr">
        <is>
          <t>Frozen</t>
        </is>
      </c>
      <c r="J1038" t="n">
        <v>14</v>
      </c>
      <c r="K1038" s="26" t="n">
        <v>20.39</v>
      </c>
      <c r="L1038" s="26">
        <f>J1038*K1038</f>
        <v>285.46</v>
      </c>
      <c r="M1038" s="26" t="n">
        <v>14.67</v>
      </c>
      <c r="N1038" s="26">
        <f>J1038*M1038</f>
        <v>205.38</v>
      </c>
      <c r="O1038" s="26">
        <f>L1038-N1038</f>
        <v>80.08</v>
      </c>
      <c r="P1038">
        <f>IF(AND(OR(Dashboard!$C$5="All",F1038=Dashboard!$C$5),OR(Dashboard!$G$5="All",I1038=Dashboard!$G$5),OR(Dashboard!$K$5="All",G1038=Dashboard!$K$5)),1,0)</f>
        <v>1</v>
      </c>
      <c r="Q1038">
        <f>IF(P1038=1,IF(COUNTIFS($C$2:C1038,C1038,$P$2:P1038,1)=1,1,0),0)</f>
        <v>0</v>
      </c>
    </row>
    <row r="1039">
      <c r="A1039" s="24" t="n">
        <v>46058</v>
      </c>
      <c r="B1039" s="25" t="n">
        <v>46054</v>
      </c>
      <c r="C1039" t="inlineStr">
        <is>
          <t>SO-26387</t>
        </is>
      </c>
      <c r="D1039" t="inlineStr">
        <is>
          <t>Kellamere Bistro</t>
        </is>
      </c>
      <c r="E1039" t="inlineStr">
        <is>
          <t>Restaurant</t>
        </is>
      </c>
      <c r="F1039" t="inlineStr">
        <is>
          <t>East</t>
        </is>
      </c>
      <c r="G1039" t="inlineStr">
        <is>
          <t>Priya N.</t>
        </is>
      </c>
      <c r="H1039" t="inlineStr">
        <is>
          <t>Arborio rice 5kg</t>
        </is>
      </c>
      <c r="I1039" t="inlineStr">
        <is>
          <t>Dry goods</t>
        </is>
      </c>
      <c r="J1039" t="n">
        <v>7</v>
      </c>
      <c r="K1039" s="26" t="n">
        <v>21.94</v>
      </c>
      <c r="L1039" s="26">
        <f>J1039*K1039</f>
        <v>153.58</v>
      </c>
      <c r="M1039" s="26" t="n">
        <v>14.92</v>
      </c>
      <c r="N1039" s="26">
        <f>J1039*M1039</f>
        <v>104.44</v>
      </c>
      <c r="O1039" s="26">
        <f>L1039-N1039</f>
        <v>49.14</v>
      </c>
      <c r="P1039">
        <f>IF(AND(OR(Dashboard!$C$5="All",F1039=Dashboard!$C$5),OR(Dashboard!$G$5="All",I1039=Dashboard!$G$5),OR(Dashboard!$K$5="All",G1039=Dashboard!$K$5)),1,0)</f>
        <v>1</v>
      </c>
      <c r="Q1039">
        <f>IF(P1039=1,IF(COUNTIFS($C$2:C1039,C1039,$P$2:P1039,1)=1,1,0),0)</f>
        <v>0</v>
      </c>
    </row>
    <row r="1040">
      <c r="A1040" s="24" t="n">
        <v>46059</v>
      </c>
      <c r="B1040" s="25" t="n">
        <v>46054</v>
      </c>
      <c r="C1040" t="inlineStr">
        <is>
          <t>SO-26343</t>
        </is>
      </c>
      <c r="D1040" t="inlineStr">
        <is>
          <t>Wollomby Bistro</t>
        </is>
      </c>
      <c r="E1040" t="inlineStr">
        <is>
          <t>Restaurant</t>
        </is>
      </c>
      <c r="F1040" t="inlineStr">
        <is>
          <t>Regional</t>
        </is>
      </c>
      <c r="G1040" t="inlineStr">
        <is>
          <t>Sam O.</t>
        </is>
      </c>
      <c r="H1040" t="inlineStr">
        <is>
          <t>Sourdough loaf x10</t>
        </is>
      </c>
      <c r="I1040" t="inlineStr">
        <is>
          <t>Bakery</t>
        </is>
      </c>
      <c r="J1040" t="n">
        <v>8</v>
      </c>
      <c r="K1040" s="26" t="n">
        <v>53.56</v>
      </c>
      <c r="L1040" s="26">
        <f>J1040*K1040</f>
        <v>428.48</v>
      </c>
      <c r="M1040" s="26" t="n">
        <v>32.42</v>
      </c>
      <c r="N1040" s="26">
        <f>J1040*M1040</f>
        <v>259.36</v>
      </c>
      <c r="O1040" s="26">
        <f>L1040-N1040</f>
        <v>169.12</v>
      </c>
      <c r="P1040">
        <f>IF(AND(OR(Dashboard!$C$5="All",F1040=Dashboard!$C$5),OR(Dashboard!$G$5="All",I1040=Dashboard!$G$5),OR(Dashboard!$K$5="All",G1040=Dashboard!$K$5)),1,0)</f>
        <v>1</v>
      </c>
      <c r="Q1040">
        <f>IF(P1040=1,IF(COUNTIFS($C$2:C1040,C1040,$P$2:P1040,1)=1,1,0),0)</f>
        <v>1</v>
      </c>
    </row>
    <row r="1041">
      <c r="A1041" s="24" t="n">
        <v>46059</v>
      </c>
      <c r="B1041" s="25" t="n">
        <v>46054</v>
      </c>
      <c r="C1041" t="inlineStr">
        <is>
          <t>SO-26343</t>
        </is>
      </c>
      <c r="D1041" t="inlineStr">
        <is>
          <t>Wollomby Bistro</t>
        </is>
      </c>
      <c r="E1041" t="inlineStr">
        <is>
          <t>Restaurant</t>
        </is>
      </c>
      <c r="F1041" t="inlineStr">
        <is>
          <t>Regional</t>
        </is>
      </c>
      <c r="G1041" t="inlineStr">
        <is>
          <t>Sam O.</t>
        </is>
      </c>
      <c r="H1041" t="inlineStr">
        <is>
          <t>Chips 2.5kg x4</t>
        </is>
      </c>
      <c r="I1041" t="inlineStr">
        <is>
          <t>Frozen</t>
        </is>
      </c>
      <c r="J1041" t="n">
        <v>14</v>
      </c>
      <c r="K1041" s="26" t="n">
        <v>30.49</v>
      </c>
      <c r="L1041" s="26">
        <f>J1041*K1041</f>
        <v>426.86</v>
      </c>
      <c r="M1041" s="26" t="n">
        <v>22.73</v>
      </c>
      <c r="N1041" s="26">
        <f>J1041*M1041</f>
        <v>318.22</v>
      </c>
      <c r="O1041" s="26">
        <f>L1041-N1041</f>
        <v>108.64</v>
      </c>
      <c r="P1041">
        <f>IF(AND(OR(Dashboard!$C$5="All",F1041=Dashboard!$C$5),OR(Dashboard!$G$5="All",I1041=Dashboard!$G$5),OR(Dashboard!$K$5="All",G1041=Dashboard!$K$5)),1,0)</f>
        <v>1</v>
      </c>
      <c r="Q1041">
        <f>IF(P1041=1,IF(COUNTIFS($C$2:C1041,C1041,$P$2:P1041,1)=1,1,0),0)</f>
        <v>0</v>
      </c>
    </row>
    <row r="1042">
      <c r="A1042" s="24" t="n">
        <v>46059</v>
      </c>
      <c r="B1042" s="25" t="n">
        <v>46054</v>
      </c>
      <c r="C1042" t="inlineStr">
        <is>
          <t>SO-26343</t>
        </is>
      </c>
      <c r="D1042" t="inlineStr">
        <is>
          <t>Wollomby Bistro</t>
        </is>
      </c>
      <c r="E1042" t="inlineStr">
        <is>
          <t>Restaurant</t>
        </is>
      </c>
      <c r="F1042" t="inlineStr">
        <is>
          <t>Regional</t>
        </is>
      </c>
      <c r="G1042" t="inlineStr">
        <is>
          <t>Sam O.</t>
        </is>
      </c>
      <c r="H1042" t="inlineStr">
        <is>
          <t>Canned tomatoes 2.5kg</t>
        </is>
      </c>
      <c r="I1042" t="inlineStr">
        <is>
          <t>Dry goods</t>
        </is>
      </c>
      <c r="J1042" t="n">
        <v>12</v>
      </c>
      <c r="K1042" s="26" t="n">
        <v>8.19</v>
      </c>
      <c r="L1042" s="26">
        <f>J1042*K1042</f>
        <v>98.28</v>
      </c>
      <c r="M1042" s="26" t="n">
        <v>5.84</v>
      </c>
      <c r="N1042" s="26">
        <f>J1042*M1042</f>
        <v>70.08</v>
      </c>
      <c r="O1042" s="26">
        <f>L1042-N1042</f>
        <v>28.2</v>
      </c>
      <c r="P1042">
        <f>IF(AND(OR(Dashboard!$C$5="All",F1042=Dashboard!$C$5),OR(Dashboard!$G$5="All",I1042=Dashboard!$G$5),OR(Dashboard!$K$5="All",G1042=Dashboard!$K$5)),1,0)</f>
        <v>1</v>
      </c>
      <c r="Q1042">
        <f>IF(P1042=1,IF(COUNTIFS($C$2:C1042,C1042,$P$2:P1042,1)=1,1,0),0)</f>
        <v>0</v>
      </c>
    </row>
    <row r="1043">
      <c r="A1043" s="24" t="n">
        <v>46059</v>
      </c>
      <c r="B1043" s="25" t="n">
        <v>46054</v>
      </c>
      <c r="C1043" t="inlineStr">
        <is>
          <t>SO-26349</t>
        </is>
      </c>
      <c r="D1043" t="inlineStr">
        <is>
          <t>Drewsome Kitchen</t>
        </is>
      </c>
      <c r="E1043" t="inlineStr">
        <is>
          <t>Restaurant</t>
        </is>
      </c>
      <c r="F1043" t="inlineStr">
        <is>
          <t>Regional</t>
        </is>
      </c>
      <c r="G1043" t="inlineStr">
        <is>
          <t>Sam O.</t>
        </is>
      </c>
      <c r="H1043" t="inlineStr">
        <is>
          <t>Sparkling water 24pk</t>
        </is>
      </c>
      <c r="I1043" t="inlineStr">
        <is>
          <t>Beverages</t>
        </is>
      </c>
      <c r="J1043" t="n">
        <v>3</v>
      </c>
      <c r="K1043" s="26" t="n">
        <v>22.25</v>
      </c>
      <c r="L1043" s="26">
        <f>J1043*K1043</f>
        <v>66.75</v>
      </c>
      <c r="M1043" s="26" t="n">
        <v>13.88</v>
      </c>
      <c r="N1043" s="26">
        <f>J1043*M1043</f>
        <v>41.64</v>
      </c>
      <c r="O1043" s="26">
        <f>L1043-N1043</f>
        <v>25.11</v>
      </c>
      <c r="P1043">
        <f>IF(AND(OR(Dashboard!$C$5="All",F1043=Dashboard!$C$5),OR(Dashboard!$G$5="All",I1043=Dashboard!$G$5),OR(Dashboard!$K$5="All",G1043=Dashboard!$K$5)),1,0)</f>
        <v>1</v>
      </c>
      <c r="Q1043">
        <f>IF(P1043=1,IF(COUNTIFS($C$2:C1043,C1043,$P$2:P1043,1)=1,1,0),0)</f>
        <v>1</v>
      </c>
    </row>
    <row r="1044">
      <c r="A1044" s="24" t="n">
        <v>46059</v>
      </c>
      <c r="B1044" s="25" t="n">
        <v>46054</v>
      </c>
      <c r="C1044" t="inlineStr">
        <is>
          <t>SO-26349</t>
        </is>
      </c>
      <c r="D1044" t="inlineStr">
        <is>
          <t>Drewsome Kitchen</t>
        </is>
      </c>
      <c r="E1044" t="inlineStr">
        <is>
          <t>Restaurant</t>
        </is>
      </c>
      <c r="F1044" t="inlineStr">
        <is>
          <t>Regional</t>
        </is>
      </c>
      <c r="G1044" t="inlineStr">
        <is>
          <t>Sam O.</t>
        </is>
      </c>
      <c r="H1044" t="inlineStr">
        <is>
          <t>Full cream milk 2L x6</t>
        </is>
      </c>
      <c r="I1044" t="inlineStr">
        <is>
          <t>Dairy &amp; eggs</t>
        </is>
      </c>
      <c r="J1044" t="n">
        <v>2</v>
      </c>
      <c r="K1044" s="26" t="n">
        <v>16.07</v>
      </c>
      <c r="L1044" s="26">
        <f>J1044*K1044</f>
        <v>32.14</v>
      </c>
      <c r="M1044" s="26" t="n">
        <v>12.6</v>
      </c>
      <c r="N1044" s="26">
        <f>J1044*M1044</f>
        <v>25.2</v>
      </c>
      <c r="O1044" s="26">
        <f>L1044-N1044</f>
        <v>6.94</v>
      </c>
      <c r="P1044">
        <f>IF(AND(OR(Dashboard!$C$5="All",F1044=Dashboard!$C$5),OR(Dashboard!$G$5="All",I1044=Dashboard!$G$5),OR(Dashboard!$K$5="All",G1044=Dashboard!$K$5)),1,0)</f>
        <v>1</v>
      </c>
      <c r="Q1044">
        <f>IF(P1044=1,IF(COUNTIFS($C$2:C1044,C1044,$P$2:P1044,1)=1,1,0),0)</f>
        <v>0</v>
      </c>
    </row>
    <row r="1045">
      <c r="A1045" s="24" t="n">
        <v>46059</v>
      </c>
      <c r="B1045" s="25" t="n">
        <v>46054</v>
      </c>
      <c r="C1045" t="inlineStr">
        <is>
          <t>SO-26349</t>
        </is>
      </c>
      <c r="D1045" t="inlineStr">
        <is>
          <t>Drewsome Kitchen</t>
        </is>
      </c>
      <c r="E1045" t="inlineStr">
        <is>
          <t>Restaurant</t>
        </is>
      </c>
      <c r="F1045" t="inlineStr">
        <is>
          <t>Regional</t>
        </is>
      </c>
      <c r="G1045" t="inlineStr">
        <is>
          <t>Sam O.</t>
        </is>
      </c>
      <c r="H1045" t="inlineStr">
        <is>
          <t>Puff pastry sheets 5kg</t>
        </is>
      </c>
      <c r="I1045" t="inlineStr">
        <is>
          <t>Frozen</t>
        </is>
      </c>
      <c r="J1045" t="n">
        <v>12</v>
      </c>
      <c r="K1045" s="26" t="n">
        <v>35.02</v>
      </c>
      <c r="L1045" s="26">
        <f>J1045*K1045</f>
        <v>420.24</v>
      </c>
      <c r="M1045" s="26" t="n">
        <v>25</v>
      </c>
      <c r="N1045" s="26">
        <f>J1045*M1045</f>
        <v>300</v>
      </c>
      <c r="O1045" s="26">
        <f>L1045-N1045</f>
        <v>120.24</v>
      </c>
      <c r="P1045">
        <f>IF(AND(OR(Dashboard!$C$5="All",F1045=Dashboard!$C$5),OR(Dashboard!$G$5="All",I1045=Dashboard!$G$5),OR(Dashboard!$K$5="All",G1045=Dashboard!$K$5)),1,0)</f>
        <v>1</v>
      </c>
      <c r="Q1045">
        <f>IF(P1045=1,IF(COUNTIFS($C$2:C1045,C1045,$P$2:P1045,1)=1,1,0),0)</f>
        <v>0</v>
      </c>
    </row>
    <row r="1046">
      <c r="A1046" s="24" t="n">
        <v>46059</v>
      </c>
      <c r="B1046" s="25" t="n">
        <v>46054</v>
      </c>
      <c r="C1046" t="inlineStr">
        <is>
          <t>SO-26371</t>
        </is>
      </c>
      <c r="D1046" t="inlineStr">
        <is>
          <t>Fennick Espresso Bar</t>
        </is>
      </c>
      <c r="E1046" t="inlineStr">
        <is>
          <t>Café</t>
        </is>
      </c>
      <c r="F1046" t="inlineStr">
        <is>
          <t>East</t>
        </is>
      </c>
      <c r="G1046" t="inlineStr">
        <is>
          <t>Priya N.</t>
        </is>
      </c>
      <c r="H1046" t="inlineStr">
        <is>
          <t>Bagels x36</t>
        </is>
      </c>
      <c r="I1046" t="inlineStr">
        <is>
          <t>Bakery</t>
        </is>
      </c>
      <c r="J1046" t="n">
        <v>14</v>
      </c>
      <c r="K1046" s="26" t="n">
        <v>39.66</v>
      </c>
      <c r="L1046" s="26">
        <f>J1046*K1046</f>
        <v>555.24</v>
      </c>
      <c r="M1046" s="26" t="n">
        <v>23.75</v>
      </c>
      <c r="N1046" s="26">
        <f>J1046*M1046</f>
        <v>332.5</v>
      </c>
      <c r="O1046" s="26">
        <f>L1046-N1046</f>
        <v>222.74</v>
      </c>
      <c r="P1046">
        <f>IF(AND(OR(Dashboard!$C$5="All",F1046=Dashboard!$C$5),OR(Dashboard!$G$5="All",I1046=Dashboard!$G$5),OR(Dashboard!$K$5="All",G1046=Dashboard!$K$5)),1,0)</f>
        <v>1</v>
      </c>
      <c r="Q1046">
        <f>IF(P1046=1,IF(COUNTIFS($C$2:C1046,C1046,$P$2:P1046,1)=1,1,0),0)</f>
        <v>1</v>
      </c>
    </row>
    <row r="1047">
      <c r="A1047" s="24" t="n">
        <v>46059</v>
      </c>
      <c r="B1047" s="25" t="n">
        <v>46054</v>
      </c>
      <c r="C1047" t="inlineStr">
        <is>
          <t>SO-26371</t>
        </is>
      </c>
      <c r="D1047" t="inlineStr">
        <is>
          <t>Fennick Espresso Bar</t>
        </is>
      </c>
      <c r="E1047" t="inlineStr">
        <is>
          <t>Café</t>
        </is>
      </c>
      <c r="F1047" t="inlineStr">
        <is>
          <t>East</t>
        </is>
      </c>
      <c r="G1047" t="inlineStr">
        <is>
          <t>Priya N.</t>
        </is>
      </c>
      <c r="H1047" t="inlineStr">
        <is>
          <t>Frozen berries 2kg</t>
        </is>
      </c>
      <c r="I1047" t="inlineStr">
        <is>
          <t>Frozen</t>
        </is>
      </c>
      <c r="J1047" t="n">
        <v>7</v>
      </c>
      <c r="K1047" s="26" t="n">
        <v>20.39</v>
      </c>
      <c r="L1047" s="26">
        <f>J1047*K1047</f>
        <v>142.73</v>
      </c>
      <c r="M1047" s="26" t="n">
        <v>14.35</v>
      </c>
      <c r="N1047" s="26">
        <f>J1047*M1047</f>
        <v>100.45</v>
      </c>
      <c r="O1047" s="26">
        <f>L1047-N1047</f>
        <v>42.28</v>
      </c>
      <c r="P1047">
        <f>IF(AND(OR(Dashboard!$C$5="All",F1047=Dashboard!$C$5),OR(Dashboard!$G$5="All",I1047=Dashboard!$G$5),OR(Dashboard!$K$5="All",G1047=Dashboard!$K$5)),1,0)</f>
        <v>1</v>
      </c>
      <c r="Q1047">
        <f>IF(P1047=1,IF(COUNTIFS($C$2:C1047,C1047,$P$2:P1047,1)=1,1,0),0)</f>
        <v>0</v>
      </c>
    </row>
    <row r="1048">
      <c r="A1048" s="24" t="n">
        <v>46059</v>
      </c>
      <c r="B1048" s="25" t="n">
        <v>46054</v>
      </c>
      <c r="C1048" t="inlineStr">
        <is>
          <t>SO-26371</t>
        </is>
      </c>
      <c r="D1048" t="inlineStr">
        <is>
          <t>Fennick Espresso Bar</t>
        </is>
      </c>
      <c r="E1048" t="inlineStr">
        <is>
          <t>Café</t>
        </is>
      </c>
      <c r="F1048" t="inlineStr">
        <is>
          <t>East</t>
        </is>
      </c>
      <c r="G1048" t="inlineStr">
        <is>
          <t>Priya N.</t>
        </is>
      </c>
      <c r="H1048" t="inlineStr">
        <is>
          <t>Coffee beans 1kg</t>
        </is>
      </c>
      <c r="I1048" t="inlineStr">
        <is>
          <t>Beverages</t>
        </is>
      </c>
      <c r="J1048" t="n">
        <v>4</v>
      </c>
      <c r="K1048" s="26" t="n">
        <v>32.45</v>
      </c>
      <c r="L1048" s="26">
        <f>J1048*K1048</f>
        <v>129.8</v>
      </c>
      <c r="M1048" s="26" t="n">
        <v>20.53</v>
      </c>
      <c r="N1048" s="26">
        <f>J1048*M1048</f>
        <v>82.12</v>
      </c>
      <c r="O1048" s="26">
        <f>L1048-N1048</f>
        <v>47.68</v>
      </c>
      <c r="P1048">
        <f>IF(AND(OR(Dashboard!$C$5="All",F1048=Dashboard!$C$5),OR(Dashboard!$G$5="All",I1048=Dashboard!$G$5),OR(Dashboard!$K$5="All",G1048=Dashboard!$K$5)),1,0)</f>
        <v>1</v>
      </c>
      <c r="Q1048">
        <f>IF(P1048=1,IF(COUNTIFS($C$2:C1048,C1048,$P$2:P1048,1)=1,1,0),0)</f>
        <v>0</v>
      </c>
    </row>
    <row r="1049">
      <c r="A1049" s="24" t="n">
        <v>46059</v>
      </c>
      <c r="B1049" s="25" t="n">
        <v>46054</v>
      </c>
      <c r="C1049" t="inlineStr">
        <is>
          <t>SO-26371</t>
        </is>
      </c>
      <c r="D1049" t="inlineStr">
        <is>
          <t>Fennick Espresso Bar</t>
        </is>
      </c>
      <c r="E1049" t="inlineStr">
        <is>
          <t>Café</t>
        </is>
      </c>
      <c r="F1049" t="inlineStr">
        <is>
          <t>East</t>
        </is>
      </c>
      <c r="G1049" t="inlineStr">
        <is>
          <t>Priya N.</t>
        </is>
      </c>
      <c r="H1049" t="inlineStr">
        <is>
          <t>Barista milk 1L x12</t>
        </is>
      </c>
      <c r="I1049" t="inlineStr">
        <is>
          <t>Dairy &amp; eggs</t>
        </is>
      </c>
      <c r="J1049" t="n">
        <v>9</v>
      </c>
      <c r="K1049" s="26" t="n">
        <v>27.19</v>
      </c>
      <c r="L1049" s="26">
        <f>J1049*K1049</f>
        <v>244.71</v>
      </c>
      <c r="M1049" s="26" t="n">
        <v>21.26</v>
      </c>
      <c r="N1049" s="26">
        <f>J1049*M1049</f>
        <v>191.34</v>
      </c>
      <c r="O1049" s="26">
        <f>L1049-N1049</f>
        <v>53.37</v>
      </c>
      <c r="P1049">
        <f>IF(AND(OR(Dashboard!$C$5="All",F1049=Dashboard!$C$5),OR(Dashboard!$G$5="All",I1049=Dashboard!$G$5),OR(Dashboard!$K$5="All",G1049=Dashboard!$K$5)),1,0)</f>
        <v>1</v>
      </c>
      <c r="Q1049">
        <f>IF(P1049=1,IF(COUNTIFS($C$2:C1049,C1049,$P$2:P1049,1)=1,1,0),0)</f>
        <v>0</v>
      </c>
    </row>
    <row r="1050">
      <c r="A1050" s="24" t="n">
        <v>46059</v>
      </c>
      <c r="B1050" s="25" t="n">
        <v>46054</v>
      </c>
      <c r="C1050" t="inlineStr">
        <is>
          <t>SO-26378</t>
        </is>
      </c>
      <c r="D1050" t="inlineStr">
        <is>
          <t>Thornable Kitchen</t>
        </is>
      </c>
      <c r="E1050" t="inlineStr">
        <is>
          <t>Restaurant</t>
        </is>
      </c>
      <c r="F1050" t="inlineStr">
        <is>
          <t>South</t>
        </is>
      </c>
      <c r="G1050" t="inlineStr">
        <is>
          <t>Tom W.</t>
        </is>
      </c>
      <c r="H1050" t="inlineStr">
        <is>
          <t>Sparkling water 24pk</t>
        </is>
      </c>
      <c r="I1050" t="inlineStr">
        <is>
          <t>Beverages</t>
        </is>
      </c>
      <c r="J1050" t="n">
        <v>6</v>
      </c>
      <c r="K1050" s="26" t="n">
        <v>22.25</v>
      </c>
      <c r="L1050" s="26">
        <f>J1050*K1050</f>
        <v>133.5</v>
      </c>
      <c r="M1050" s="26" t="n">
        <v>13.16</v>
      </c>
      <c r="N1050" s="26">
        <f>J1050*M1050</f>
        <v>78.96</v>
      </c>
      <c r="O1050" s="26">
        <f>L1050-N1050</f>
        <v>54.54</v>
      </c>
      <c r="P1050">
        <f>IF(AND(OR(Dashboard!$C$5="All",F1050=Dashboard!$C$5),OR(Dashboard!$G$5="All",I1050=Dashboard!$G$5),OR(Dashboard!$K$5="All",G1050=Dashboard!$K$5)),1,0)</f>
        <v>1</v>
      </c>
      <c r="Q1050">
        <f>IF(P1050=1,IF(COUNTIFS($C$2:C1050,C1050,$P$2:P1050,1)=1,1,0),0)</f>
        <v>1</v>
      </c>
    </row>
    <row r="1051">
      <c r="A1051" s="24" t="n">
        <v>46059</v>
      </c>
      <c r="B1051" s="25" t="n">
        <v>46054</v>
      </c>
      <c r="C1051" t="inlineStr">
        <is>
          <t>SO-26378</t>
        </is>
      </c>
      <c r="D1051" t="inlineStr">
        <is>
          <t>Thornable Kitchen</t>
        </is>
      </c>
      <c r="E1051" t="inlineStr">
        <is>
          <t>Restaurant</t>
        </is>
      </c>
      <c r="F1051" t="inlineStr">
        <is>
          <t>South</t>
        </is>
      </c>
      <c r="G1051" t="inlineStr">
        <is>
          <t>Tom W.</t>
        </is>
      </c>
      <c r="H1051" t="inlineStr">
        <is>
          <t>Puff pastry sheets 5kg</t>
        </is>
      </c>
      <c r="I1051" t="inlineStr">
        <is>
          <t>Frozen</t>
        </is>
      </c>
      <c r="J1051" t="n">
        <v>13</v>
      </c>
      <c r="K1051" s="26" t="n">
        <v>35.02</v>
      </c>
      <c r="L1051" s="26">
        <f>J1051*K1051</f>
        <v>455.26</v>
      </c>
      <c r="M1051" s="26" t="n">
        <v>24.46</v>
      </c>
      <c r="N1051" s="26">
        <f>J1051*M1051</f>
        <v>317.98</v>
      </c>
      <c r="O1051" s="26">
        <f>L1051-N1051</f>
        <v>137.28</v>
      </c>
      <c r="P1051">
        <f>IF(AND(OR(Dashboard!$C$5="All",F1051=Dashboard!$C$5),OR(Dashboard!$G$5="All",I1051=Dashboard!$G$5),OR(Dashboard!$K$5="All",G1051=Dashboard!$K$5)),1,0)</f>
        <v>1</v>
      </c>
      <c r="Q1051">
        <f>IF(P1051=1,IF(COUNTIFS($C$2:C1051,C1051,$P$2:P1051,1)=1,1,0),0)</f>
        <v>0</v>
      </c>
    </row>
    <row r="1052">
      <c r="A1052" s="24" t="n">
        <v>46059</v>
      </c>
      <c r="B1052" s="25" t="n">
        <v>46054</v>
      </c>
      <c r="C1052" t="inlineStr">
        <is>
          <t>SO-26378</t>
        </is>
      </c>
      <c r="D1052" t="inlineStr">
        <is>
          <t>Thornable Kitchen</t>
        </is>
      </c>
      <c r="E1052" t="inlineStr">
        <is>
          <t>Restaurant</t>
        </is>
      </c>
      <c r="F1052" t="inlineStr">
        <is>
          <t>South</t>
        </is>
      </c>
      <c r="G1052" t="inlineStr">
        <is>
          <t>Tom W.</t>
        </is>
      </c>
      <c r="H1052" t="inlineStr">
        <is>
          <t>Plain flour 12.5kg</t>
        </is>
      </c>
      <c r="I1052" t="inlineStr">
        <is>
          <t>Dry goods</t>
        </is>
      </c>
      <c r="J1052" t="n">
        <v>2</v>
      </c>
      <c r="K1052" s="26" t="n">
        <v>25.34</v>
      </c>
      <c r="L1052" s="26">
        <f>J1052*K1052</f>
        <v>50.68</v>
      </c>
      <c r="M1052" s="26" t="n">
        <v>18.11</v>
      </c>
      <c r="N1052" s="26">
        <f>J1052*M1052</f>
        <v>36.22</v>
      </c>
      <c r="O1052" s="26">
        <f>L1052-N1052</f>
        <v>14.46</v>
      </c>
      <c r="P1052">
        <f>IF(AND(OR(Dashboard!$C$5="All",F1052=Dashboard!$C$5),OR(Dashboard!$G$5="All",I1052=Dashboard!$G$5),OR(Dashboard!$K$5="All",G1052=Dashboard!$K$5)),1,0)</f>
        <v>1</v>
      </c>
      <c r="Q1052">
        <f>IF(P1052=1,IF(COUNTIFS($C$2:C1052,C1052,$P$2:P1052,1)=1,1,0),0)</f>
        <v>0</v>
      </c>
    </row>
    <row r="1053">
      <c r="A1053" s="24" t="n">
        <v>46062</v>
      </c>
      <c r="B1053" s="25" t="n">
        <v>46054</v>
      </c>
      <c r="C1053" t="inlineStr">
        <is>
          <t>SO-26372</t>
        </is>
      </c>
      <c r="D1053" t="inlineStr">
        <is>
          <t>Hallowick Espresso Bar</t>
        </is>
      </c>
      <c r="E1053" t="inlineStr">
        <is>
          <t>Café</t>
        </is>
      </c>
      <c r="F1053" t="inlineStr">
        <is>
          <t>Regional</t>
        </is>
      </c>
      <c r="G1053" t="inlineStr">
        <is>
          <t>Sam O.</t>
        </is>
      </c>
      <c r="H1053" t="inlineStr">
        <is>
          <t>Olive oil 4L</t>
        </is>
      </c>
      <c r="I1053" t="inlineStr">
        <is>
          <t>Dry goods</t>
        </is>
      </c>
      <c r="J1053" t="n">
        <v>9</v>
      </c>
      <c r="K1053" s="26" t="n">
        <v>40.07</v>
      </c>
      <c r="L1053" s="26">
        <f>J1053*K1053</f>
        <v>360.63</v>
      </c>
      <c r="M1053" s="26" t="n">
        <v>26.7</v>
      </c>
      <c r="N1053" s="26">
        <f>J1053*M1053</f>
        <v>240.3</v>
      </c>
      <c r="O1053" s="26">
        <f>L1053-N1053</f>
        <v>120.33</v>
      </c>
      <c r="P1053">
        <f>IF(AND(OR(Dashboard!$C$5="All",F1053=Dashboard!$C$5),OR(Dashboard!$G$5="All",I1053=Dashboard!$G$5),OR(Dashboard!$K$5="All",G1053=Dashboard!$K$5)),1,0)</f>
        <v>1</v>
      </c>
      <c r="Q1053">
        <f>IF(P1053=1,IF(COUNTIFS($C$2:C1053,C1053,$P$2:P1053,1)=1,1,0),0)</f>
        <v>1</v>
      </c>
    </row>
    <row r="1054">
      <c r="A1054" s="24" t="n">
        <v>46062</v>
      </c>
      <c r="B1054" s="25" t="n">
        <v>46054</v>
      </c>
      <c r="C1054" t="inlineStr">
        <is>
          <t>SO-26372</t>
        </is>
      </c>
      <c r="D1054" t="inlineStr">
        <is>
          <t>Hallowick Espresso Bar</t>
        </is>
      </c>
      <c r="E1054" t="inlineStr">
        <is>
          <t>Café</t>
        </is>
      </c>
      <c r="F1054" t="inlineStr">
        <is>
          <t>Regional</t>
        </is>
      </c>
      <c r="G1054" t="inlineStr">
        <is>
          <t>Sam O.</t>
        </is>
      </c>
      <c r="H1054" t="inlineStr">
        <is>
          <t>Loose-leaf tea 500g</t>
        </is>
      </c>
      <c r="I1054" t="inlineStr">
        <is>
          <t>Beverages</t>
        </is>
      </c>
      <c r="J1054" t="n">
        <v>7</v>
      </c>
      <c r="K1054" s="26" t="n">
        <v>19.47</v>
      </c>
      <c r="L1054" s="26">
        <f>J1054*K1054</f>
        <v>136.29</v>
      </c>
      <c r="M1054" s="26" t="n">
        <v>12.56</v>
      </c>
      <c r="N1054" s="26">
        <f>J1054*M1054</f>
        <v>87.92</v>
      </c>
      <c r="O1054" s="26">
        <f>L1054-N1054</f>
        <v>48.37</v>
      </c>
      <c r="P1054">
        <f>IF(AND(OR(Dashboard!$C$5="All",F1054=Dashboard!$C$5),OR(Dashboard!$G$5="All",I1054=Dashboard!$G$5),OR(Dashboard!$K$5="All",G1054=Dashboard!$K$5)),1,0)</f>
        <v>1</v>
      </c>
      <c r="Q1054">
        <f>IF(P1054=1,IF(COUNTIFS($C$2:C1054,C1054,$P$2:P1054,1)=1,1,0),0)</f>
        <v>0</v>
      </c>
    </row>
    <row r="1055">
      <c r="A1055" s="24" t="n">
        <v>46062</v>
      </c>
      <c r="B1055" s="25" t="n">
        <v>46054</v>
      </c>
      <c r="C1055" t="inlineStr">
        <is>
          <t>SO-26372</t>
        </is>
      </c>
      <c r="D1055" t="inlineStr">
        <is>
          <t>Hallowick Espresso Bar</t>
        </is>
      </c>
      <c r="E1055" t="inlineStr">
        <is>
          <t>Café</t>
        </is>
      </c>
      <c r="F1055" t="inlineStr">
        <is>
          <t>Regional</t>
        </is>
      </c>
      <c r="G1055" t="inlineStr">
        <is>
          <t>Sam O.</t>
        </is>
      </c>
      <c r="H1055" t="inlineStr">
        <is>
          <t>Chips 2.5kg x4</t>
        </is>
      </c>
      <c r="I1055" t="inlineStr">
        <is>
          <t>Frozen</t>
        </is>
      </c>
      <c r="J1055" t="n">
        <v>5</v>
      </c>
      <c r="K1055" s="26" t="n">
        <v>30.49</v>
      </c>
      <c r="L1055" s="26">
        <f>J1055*K1055</f>
        <v>152.45</v>
      </c>
      <c r="M1055" s="26" t="n">
        <v>21.38</v>
      </c>
      <c r="N1055" s="26">
        <f>J1055*M1055</f>
        <v>106.9</v>
      </c>
      <c r="O1055" s="26">
        <f>L1055-N1055</f>
        <v>45.55</v>
      </c>
      <c r="P1055">
        <f>IF(AND(OR(Dashboard!$C$5="All",F1055=Dashboard!$C$5),OR(Dashboard!$G$5="All",I1055=Dashboard!$G$5),OR(Dashboard!$K$5="All",G1055=Dashboard!$K$5)),1,0)</f>
        <v>1</v>
      </c>
      <c r="Q1055">
        <f>IF(P1055=1,IF(COUNTIFS($C$2:C1055,C1055,$P$2:P1055,1)=1,1,0),0)</f>
        <v>0</v>
      </c>
    </row>
    <row r="1056">
      <c r="A1056" s="24" t="n">
        <v>46062</v>
      </c>
      <c r="B1056" s="25" t="n">
        <v>46054</v>
      </c>
      <c r="C1056" t="inlineStr">
        <is>
          <t>SO-26372</t>
        </is>
      </c>
      <c r="D1056" t="inlineStr">
        <is>
          <t>Hallowick Espresso Bar</t>
        </is>
      </c>
      <c r="E1056" t="inlineStr">
        <is>
          <t>Café</t>
        </is>
      </c>
      <c r="F1056" t="inlineStr">
        <is>
          <t>Regional</t>
        </is>
      </c>
      <c r="G1056" t="inlineStr">
        <is>
          <t>Sam O.</t>
        </is>
      </c>
      <c r="H1056" t="inlineStr">
        <is>
          <t>Sourdough loaf x10</t>
        </is>
      </c>
      <c r="I1056" t="inlineStr">
        <is>
          <t>Bakery</t>
        </is>
      </c>
      <c r="J1056" t="n">
        <v>14</v>
      </c>
      <c r="K1056" s="26" t="n">
        <v>53.56</v>
      </c>
      <c r="L1056" s="26">
        <f>J1056*K1056</f>
        <v>749.84</v>
      </c>
      <c r="M1056" s="26" t="n">
        <v>31.88</v>
      </c>
      <c r="N1056" s="26">
        <f>J1056*M1056</f>
        <v>446.32</v>
      </c>
      <c r="O1056" s="26">
        <f>L1056-N1056</f>
        <v>303.52</v>
      </c>
      <c r="P1056">
        <f>IF(AND(OR(Dashboard!$C$5="All",F1056=Dashboard!$C$5),OR(Dashboard!$G$5="All",I1056=Dashboard!$G$5),OR(Dashboard!$K$5="All",G1056=Dashboard!$K$5)),1,0)</f>
        <v>1</v>
      </c>
      <c r="Q1056">
        <f>IF(P1056=1,IF(COUNTIFS($C$2:C1056,C1056,$P$2:P1056,1)=1,1,0),0)</f>
        <v>0</v>
      </c>
    </row>
    <row r="1057">
      <c r="A1057" s="24" t="n">
        <v>46063</v>
      </c>
      <c r="B1057" s="25" t="n">
        <v>46054</v>
      </c>
      <c r="C1057" t="inlineStr">
        <is>
          <t>SO-26351</t>
        </is>
      </c>
      <c r="D1057" t="inlineStr">
        <is>
          <t>Vantrey Pantry</t>
        </is>
      </c>
      <c r="E1057" t="inlineStr">
        <is>
          <t>Grocer</t>
        </is>
      </c>
      <c r="F1057" t="inlineStr">
        <is>
          <t>West</t>
        </is>
      </c>
      <c r="G1057" t="inlineStr">
        <is>
          <t>Lena K.</t>
        </is>
      </c>
      <c r="H1057" t="inlineStr">
        <is>
          <t>Croissant dough x48</t>
        </is>
      </c>
      <c r="I1057" t="inlineStr">
        <is>
          <t>Bakery</t>
        </is>
      </c>
      <c r="J1057" t="n">
        <v>13</v>
      </c>
      <c r="K1057" s="26" t="n">
        <v>69.22</v>
      </c>
      <c r="L1057" s="26">
        <f>J1057*K1057</f>
        <v>899.86</v>
      </c>
      <c r="M1057" s="26" t="n">
        <v>41.86</v>
      </c>
      <c r="N1057" s="26">
        <f>J1057*M1057</f>
        <v>544.18</v>
      </c>
      <c r="O1057" s="26">
        <f>L1057-N1057</f>
        <v>355.68</v>
      </c>
      <c r="P1057">
        <f>IF(AND(OR(Dashboard!$C$5="All",F1057=Dashboard!$C$5),OR(Dashboard!$G$5="All",I1057=Dashboard!$G$5),OR(Dashboard!$K$5="All",G1057=Dashboard!$K$5)),1,0)</f>
        <v>1</v>
      </c>
      <c r="Q1057">
        <f>IF(P1057=1,IF(COUNTIFS($C$2:C1057,C1057,$P$2:P1057,1)=1,1,0),0)</f>
        <v>1</v>
      </c>
    </row>
    <row r="1058">
      <c r="A1058" s="24" t="n">
        <v>46063</v>
      </c>
      <c r="B1058" s="25" t="n">
        <v>46054</v>
      </c>
      <c r="C1058" t="inlineStr">
        <is>
          <t>SO-26351</t>
        </is>
      </c>
      <c r="D1058" t="inlineStr">
        <is>
          <t>Vantrey Pantry</t>
        </is>
      </c>
      <c r="E1058" t="inlineStr">
        <is>
          <t>Grocer</t>
        </is>
      </c>
      <c r="F1058" t="inlineStr">
        <is>
          <t>West</t>
        </is>
      </c>
      <c r="G1058" t="inlineStr">
        <is>
          <t>Lena K.</t>
        </is>
      </c>
      <c r="H1058" t="inlineStr">
        <is>
          <t>Canned tomatoes 2.5kg</t>
        </is>
      </c>
      <c r="I1058" t="inlineStr">
        <is>
          <t>Dry goods</t>
        </is>
      </c>
      <c r="J1058" t="n">
        <v>8</v>
      </c>
      <c r="K1058" s="26" t="n">
        <v>8.19</v>
      </c>
      <c r="L1058" s="26">
        <f>J1058*K1058</f>
        <v>65.52</v>
      </c>
      <c r="M1058" s="26" t="n">
        <v>5.53</v>
      </c>
      <c r="N1058" s="26">
        <f>J1058*M1058</f>
        <v>44.24</v>
      </c>
      <c r="O1058" s="26">
        <f>L1058-N1058</f>
        <v>21.28</v>
      </c>
      <c r="P1058">
        <f>IF(AND(OR(Dashboard!$C$5="All",F1058=Dashboard!$C$5),OR(Dashboard!$G$5="All",I1058=Dashboard!$G$5),OR(Dashboard!$K$5="All",G1058=Dashboard!$K$5)),1,0)</f>
        <v>1</v>
      </c>
      <c r="Q1058">
        <f>IF(P1058=1,IF(COUNTIFS($C$2:C1058,C1058,$P$2:P1058,1)=1,1,0),0)</f>
        <v>0</v>
      </c>
    </row>
    <row r="1059">
      <c r="A1059" s="24" t="n">
        <v>46063</v>
      </c>
      <c r="B1059" s="25" t="n">
        <v>46054</v>
      </c>
      <c r="C1059" t="inlineStr">
        <is>
          <t>SO-26351</t>
        </is>
      </c>
      <c r="D1059" t="inlineStr">
        <is>
          <t>Vantrey Pantry</t>
        </is>
      </c>
      <c r="E1059" t="inlineStr">
        <is>
          <t>Grocer</t>
        </is>
      </c>
      <c r="F1059" t="inlineStr">
        <is>
          <t>West</t>
        </is>
      </c>
      <c r="G1059" t="inlineStr">
        <is>
          <t>Lena K.</t>
        </is>
      </c>
      <c r="H1059" t="inlineStr">
        <is>
          <t>Cheddar block 2kg</t>
        </is>
      </c>
      <c r="I1059" t="inlineStr">
        <is>
          <t>Dairy &amp; eggs</t>
        </is>
      </c>
      <c r="J1059" t="n">
        <v>19</v>
      </c>
      <c r="K1059" s="26" t="n">
        <v>32.45</v>
      </c>
      <c r="L1059" s="26">
        <f>J1059*K1059</f>
        <v>616.55</v>
      </c>
      <c r="M1059" s="26" t="n">
        <v>25.39</v>
      </c>
      <c r="N1059" s="26">
        <f>J1059*M1059</f>
        <v>482.41</v>
      </c>
      <c r="O1059" s="26">
        <f>L1059-N1059</f>
        <v>134.14</v>
      </c>
      <c r="P1059">
        <f>IF(AND(OR(Dashboard!$C$5="All",F1059=Dashboard!$C$5),OR(Dashboard!$G$5="All",I1059=Dashboard!$G$5),OR(Dashboard!$K$5="All",G1059=Dashboard!$K$5)),1,0)</f>
        <v>1</v>
      </c>
      <c r="Q1059">
        <f>IF(P1059=1,IF(COUNTIFS($C$2:C1059,C1059,$P$2:P1059,1)=1,1,0),0)</f>
        <v>0</v>
      </c>
    </row>
    <row r="1060">
      <c r="A1060" s="24" t="n">
        <v>46063</v>
      </c>
      <c r="B1060" s="25" t="n">
        <v>46054</v>
      </c>
      <c r="C1060" t="inlineStr">
        <is>
          <t>SO-26351</t>
        </is>
      </c>
      <c r="D1060" t="inlineStr">
        <is>
          <t>Vantrey Pantry</t>
        </is>
      </c>
      <c r="E1060" t="inlineStr">
        <is>
          <t>Grocer</t>
        </is>
      </c>
      <c r="F1060" t="inlineStr">
        <is>
          <t>West</t>
        </is>
      </c>
      <c r="G1060" t="inlineStr">
        <is>
          <t>Lena K.</t>
        </is>
      </c>
      <c r="H1060" t="inlineStr">
        <is>
          <t>Chips 2.5kg x4</t>
        </is>
      </c>
      <c r="I1060" t="inlineStr">
        <is>
          <t>Frozen</t>
        </is>
      </c>
      <c r="J1060" t="n">
        <v>30</v>
      </c>
      <c r="K1060" s="26" t="n">
        <v>30.49</v>
      </c>
      <c r="L1060" s="26">
        <f>J1060*K1060</f>
        <v>914.7</v>
      </c>
      <c r="M1060" s="26" t="n">
        <v>21.88</v>
      </c>
      <c r="N1060" s="26">
        <f>J1060*M1060</f>
        <v>656.4</v>
      </c>
      <c r="O1060" s="26">
        <f>L1060-N1060</f>
        <v>258.3</v>
      </c>
      <c r="P1060">
        <f>IF(AND(OR(Dashboard!$C$5="All",F1060=Dashboard!$C$5),OR(Dashboard!$G$5="All",I1060=Dashboard!$G$5),OR(Dashboard!$K$5="All",G1060=Dashboard!$K$5)),1,0)</f>
        <v>1</v>
      </c>
      <c r="Q1060">
        <f>IF(P1060=1,IF(COUNTIFS($C$2:C1060,C1060,$P$2:P1060,1)=1,1,0),0)</f>
        <v>0</v>
      </c>
    </row>
    <row r="1061">
      <c r="A1061" s="24" t="n">
        <v>46064</v>
      </c>
      <c r="B1061" s="25" t="n">
        <v>46054</v>
      </c>
      <c r="C1061" t="inlineStr">
        <is>
          <t>SO-26355</t>
        </is>
      </c>
      <c r="D1061" t="inlineStr">
        <is>
          <t>Jarrock Canteen</t>
        </is>
      </c>
      <c r="E1061" t="inlineStr">
        <is>
          <t>Caterer</t>
        </is>
      </c>
      <c r="F1061" t="inlineStr">
        <is>
          <t>South</t>
        </is>
      </c>
      <c r="G1061" t="inlineStr">
        <is>
          <t>Tom W.</t>
        </is>
      </c>
      <c r="H1061" t="inlineStr">
        <is>
          <t>Olive oil 4L</t>
        </is>
      </c>
      <c r="I1061" t="inlineStr">
        <is>
          <t>Dry goods</t>
        </is>
      </c>
      <c r="J1061" t="n">
        <v>7</v>
      </c>
      <c r="K1061" s="26" t="n">
        <v>40.07</v>
      </c>
      <c r="L1061" s="26">
        <f>J1061*K1061</f>
        <v>280.49</v>
      </c>
      <c r="M1061" s="26" t="n">
        <v>26.79</v>
      </c>
      <c r="N1061" s="26">
        <f>J1061*M1061</f>
        <v>187.53</v>
      </c>
      <c r="O1061" s="26">
        <f>L1061-N1061</f>
        <v>92.96</v>
      </c>
      <c r="P1061">
        <f>IF(AND(OR(Dashboard!$C$5="All",F1061=Dashboard!$C$5),OR(Dashboard!$G$5="All",I1061=Dashboard!$G$5),OR(Dashboard!$K$5="All",G1061=Dashboard!$K$5)),1,0)</f>
        <v>1</v>
      </c>
      <c r="Q1061">
        <f>IF(P1061=1,IF(COUNTIFS($C$2:C1061,C1061,$P$2:P1061,1)=1,1,0),0)</f>
        <v>1</v>
      </c>
    </row>
    <row r="1062">
      <c r="A1062" s="24" t="n">
        <v>46064</v>
      </c>
      <c r="B1062" s="25" t="n">
        <v>46054</v>
      </c>
      <c r="C1062" t="inlineStr">
        <is>
          <t>SO-26355</t>
        </is>
      </c>
      <c r="D1062" t="inlineStr">
        <is>
          <t>Jarrock Canteen</t>
        </is>
      </c>
      <c r="E1062" t="inlineStr">
        <is>
          <t>Caterer</t>
        </is>
      </c>
      <c r="F1062" t="inlineStr">
        <is>
          <t>South</t>
        </is>
      </c>
      <c r="G1062" t="inlineStr">
        <is>
          <t>Tom W.</t>
        </is>
      </c>
      <c r="H1062" t="inlineStr">
        <is>
          <t>Gelato 5L</t>
        </is>
      </c>
      <c r="I1062" t="inlineStr">
        <is>
          <t>Frozen</t>
        </is>
      </c>
      <c r="J1062" t="n">
        <v>14</v>
      </c>
      <c r="K1062" s="26" t="n">
        <v>47.9</v>
      </c>
      <c r="L1062" s="26">
        <f>J1062*K1062</f>
        <v>670.6</v>
      </c>
      <c r="M1062" s="26" t="n">
        <v>33.24</v>
      </c>
      <c r="N1062" s="26">
        <f>J1062*M1062</f>
        <v>465.36</v>
      </c>
      <c r="O1062" s="26">
        <f>L1062-N1062</f>
        <v>205.24</v>
      </c>
      <c r="P1062">
        <f>IF(AND(OR(Dashboard!$C$5="All",F1062=Dashboard!$C$5),OR(Dashboard!$G$5="All",I1062=Dashboard!$G$5),OR(Dashboard!$K$5="All",G1062=Dashboard!$K$5)),1,0)</f>
        <v>1</v>
      </c>
      <c r="Q1062">
        <f>IF(P1062=1,IF(COUNTIFS($C$2:C1062,C1062,$P$2:P1062,1)=1,1,0),0)</f>
        <v>0</v>
      </c>
    </row>
    <row r="1063">
      <c r="A1063" s="24" t="n">
        <v>46064</v>
      </c>
      <c r="B1063" s="25" t="n">
        <v>46054</v>
      </c>
      <c r="C1063" t="inlineStr">
        <is>
          <t>SO-26368</t>
        </is>
      </c>
      <c r="D1063" t="inlineStr">
        <is>
          <t>Corvane Café</t>
        </is>
      </c>
      <c r="E1063" t="inlineStr">
        <is>
          <t>Café</t>
        </is>
      </c>
      <c r="F1063" t="inlineStr">
        <is>
          <t>Regional</t>
        </is>
      </c>
      <c r="G1063" t="inlineStr">
        <is>
          <t>Sam O.</t>
        </is>
      </c>
      <c r="H1063" t="inlineStr">
        <is>
          <t>Frozen berries 2kg</t>
        </is>
      </c>
      <c r="I1063" t="inlineStr">
        <is>
          <t>Frozen</t>
        </is>
      </c>
      <c r="J1063" t="n">
        <v>12</v>
      </c>
      <c r="K1063" s="26" t="n">
        <v>20.39</v>
      </c>
      <c r="L1063" s="26">
        <f>J1063*K1063</f>
        <v>244.68</v>
      </c>
      <c r="M1063" s="26" t="n">
        <v>14.39</v>
      </c>
      <c r="N1063" s="26">
        <f>J1063*M1063</f>
        <v>172.68</v>
      </c>
      <c r="O1063" s="26">
        <f>L1063-N1063</f>
        <v>72</v>
      </c>
      <c r="P1063">
        <f>IF(AND(OR(Dashboard!$C$5="All",F1063=Dashboard!$C$5),OR(Dashboard!$G$5="All",I1063=Dashboard!$G$5),OR(Dashboard!$K$5="All",G1063=Dashboard!$K$5)),1,0)</f>
        <v>1</v>
      </c>
      <c r="Q1063">
        <f>IF(P1063=1,IF(COUNTIFS($C$2:C1063,C1063,$P$2:P1063,1)=1,1,0),0)</f>
        <v>1</v>
      </c>
    </row>
    <row r="1064">
      <c r="A1064" s="24" t="n">
        <v>46064</v>
      </c>
      <c r="B1064" s="25" t="n">
        <v>46054</v>
      </c>
      <c r="C1064" t="inlineStr">
        <is>
          <t>SO-26368</t>
        </is>
      </c>
      <c r="D1064" t="inlineStr">
        <is>
          <t>Corvane Café</t>
        </is>
      </c>
      <c r="E1064" t="inlineStr">
        <is>
          <t>Café</t>
        </is>
      </c>
      <c r="F1064" t="inlineStr">
        <is>
          <t>Regional</t>
        </is>
      </c>
      <c r="G1064" t="inlineStr">
        <is>
          <t>Sam O.</t>
        </is>
      </c>
      <c r="H1064" t="inlineStr">
        <is>
          <t>Loose-leaf tea 500g</t>
        </is>
      </c>
      <c r="I1064" t="inlineStr">
        <is>
          <t>Beverages</t>
        </is>
      </c>
      <c r="J1064" t="n">
        <v>12</v>
      </c>
      <c r="K1064" s="26" t="n">
        <v>19.47</v>
      </c>
      <c r="L1064" s="26">
        <f>J1064*K1064</f>
        <v>233.64</v>
      </c>
      <c r="M1064" s="26" t="n">
        <v>12.13</v>
      </c>
      <c r="N1064" s="26">
        <f>J1064*M1064</f>
        <v>145.56</v>
      </c>
      <c r="O1064" s="26">
        <f>L1064-N1064</f>
        <v>88.08</v>
      </c>
      <c r="P1064">
        <f>IF(AND(OR(Dashboard!$C$5="All",F1064=Dashboard!$C$5),OR(Dashboard!$G$5="All",I1064=Dashboard!$G$5),OR(Dashboard!$K$5="All",G1064=Dashboard!$K$5)),1,0)</f>
        <v>1</v>
      </c>
      <c r="Q1064">
        <f>IF(P1064=1,IF(COUNTIFS($C$2:C1064,C1064,$P$2:P1064,1)=1,1,0),0)</f>
        <v>0</v>
      </c>
    </row>
    <row r="1065">
      <c r="A1065" s="24" t="n">
        <v>46064</v>
      </c>
      <c r="B1065" s="25" t="n">
        <v>46054</v>
      </c>
      <c r="C1065" t="inlineStr">
        <is>
          <t>SO-26368</t>
        </is>
      </c>
      <c r="D1065" t="inlineStr">
        <is>
          <t>Corvane Café</t>
        </is>
      </c>
      <c r="E1065" t="inlineStr">
        <is>
          <t>Café</t>
        </is>
      </c>
      <c r="F1065" t="inlineStr">
        <is>
          <t>Regional</t>
        </is>
      </c>
      <c r="G1065" t="inlineStr">
        <is>
          <t>Sam O.</t>
        </is>
      </c>
      <c r="H1065" t="inlineStr">
        <is>
          <t>Olive oil 4L</t>
        </is>
      </c>
      <c r="I1065" t="inlineStr">
        <is>
          <t>Dry goods</t>
        </is>
      </c>
      <c r="J1065" t="n">
        <v>6</v>
      </c>
      <c r="K1065" s="26" t="n">
        <v>40.07</v>
      </c>
      <c r="L1065" s="26">
        <f>J1065*K1065</f>
        <v>240.42</v>
      </c>
      <c r="M1065" s="26" t="n">
        <v>26.81</v>
      </c>
      <c r="N1065" s="26">
        <f>J1065*M1065</f>
        <v>160.86</v>
      </c>
      <c r="O1065" s="26">
        <f>L1065-N1065</f>
        <v>79.56</v>
      </c>
      <c r="P1065">
        <f>IF(AND(OR(Dashboard!$C$5="All",F1065=Dashboard!$C$5),OR(Dashboard!$G$5="All",I1065=Dashboard!$G$5),OR(Dashboard!$K$5="All",G1065=Dashboard!$K$5)),1,0)</f>
        <v>1</v>
      </c>
      <c r="Q1065">
        <f>IF(P1065=1,IF(COUNTIFS($C$2:C1065,C1065,$P$2:P1065,1)=1,1,0),0)</f>
        <v>0</v>
      </c>
    </row>
    <row r="1066">
      <c r="A1066" s="24" t="n">
        <v>46064</v>
      </c>
      <c r="B1066" s="25" t="n">
        <v>46054</v>
      </c>
      <c r="C1066" t="inlineStr">
        <is>
          <t>SO-26368</t>
        </is>
      </c>
      <c r="D1066" t="inlineStr">
        <is>
          <t>Corvane Café</t>
        </is>
      </c>
      <c r="E1066" t="inlineStr">
        <is>
          <t>Café</t>
        </is>
      </c>
      <c r="F1066" t="inlineStr">
        <is>
          <t>Regional</t>
        </is>
      </c>
      <c r="G1066" t="inlineStr">
        <is>
          <t>Sam O.</t>
        </is>
      </c>
      <c r="H1066" t="inlineStr">
        <is>
          <t>Barista milk 1L x12</t>
        </is>
      </c>
      <c r="I1066" t="inlineStr">
        <is>
          <t>Dairy &amp; eggs</t>
        </is>
      </c>
      <c r="J1066" t="n">
        <v>4</v>
      </c>
      <c r="K1066" s="26" t="n">
        <v>27.19</v>
      </c>
      <c r="L1066" s="26">
        <f>J1066*K1066</f>
        <v>108.76</v>
      </c>
      <c r="M1066" s="26" t="n">
        <v>20.75</v>
      </c>
      <c r="N1066" s="26">
        <f>J1066*M1066</f>
        <v>83</v>
      </c>
      <c r="O1066" s="26">
        <f>L1066-N1066</f>
        <v>25.76</v>
      </c>
      <c r="P1066">
        <f>IF(AND(OR(Dashboard!$C$5="All",F1066=Dashboard!$C$5),OR(Dashboard!$G$5="All",I1066=Dashboard!$G$5),OR(Dashboard!$K$5="All",G1066=Dashboard!$K$5)),1,0)</f>
        <v>1</v>
      </c>
      <c r="Q1066">
        <f>IF(P1066=1,IF(COUNTIFS($C$2:C1066,C1066,$P$2:P1066,1)=1,1,0),0)</f>
        <v>0</v>
      </c>
    </row>
    <row r="1067">
      <c r="A1067" s="24" t="n">
        <v>46065</v>
      </c>
      <c r="B1067" s="25" t="n">
        <v>46054</v>
      </c>
      <c r="C1067" t="inlineStr">
        <is>
          <t>SO-26381</t>
        </is>
      </c>
      <c r="D1067" t="inlineStr">
        <is>
          <t>Wollomby Bistro</t>
        </is>
      </c>
      <c r="E1067" t="inlineStr">
        <is>
          <t>Restaurant</t>
        </is>
      </c>
      <c r="F1067" t="inlineStr">
        <is>
          <t>Regional</t>
        </is>
      </c>
      <c r="G1067" t="inlineStr">
        <is>
          <t>Sam O.</t>
        </is>
      </c>
      <c r="H1067" t="inlineStr">
        <is>
          <t>Loose-leaf tea 500g</t>
        </is>
      </c>
      <c r="I1067" t="inlineStr">
        <is>
          <t>Beverages</t>
        </is>
      </c>
      <c r="J1067" t="n">
        <v>5</v>
      </c>
      <c r="K1067" s="26" t="n">
        <v>19.47</v>
      </c>
      <c r="L1067" s="26">
        <f>J1067*K1067</f>
        <v>97.35</v>
      </c>
      <c r="M1067" s="26" t="n">
        <v>11.53</v>
      </c>
      <c r="N1067" s="26">
        <f>J1067*M1067</f>
        <v>57.65</v>
      </c>
      <c r="O1067" s="26">
        <f>L1067-N1067</f>
        <v>39.7</v>
      </c>
      <c r="P1067">
        <f>IF(AND(OR(Dashboard!$C$5="All",F1067=Dashboard!$C$5),OR(Dashboard!$G$5="All",I1067=Dashboard!$G$5),OR(Dashboard!$K$5="All",G1067=Dashboard!$K$5)),1,0)</f>
        <v>1</v>
      </c>
      <c r="Q1067">
        <f>IF(P1067=1,IF(COUNTIFS($C$2:C1067,C1067,$P$2:P1067,1)=1,1,0),0)</f>
        <v>1</v>
      </c>
    </row>
    <row r="1068">
      <c r="A1068" s="24" t="n">
        <v>46065</v>
      </c>
      <c r="B1068" s="25" t="n">
        <v>46054</v>
      </c>
      <c r="C1068" t="inlineStr">
        <is>
          <t>SO-26381</t>
        </is>
      </c>
      <c r="D1068" t="inlineStr">
        <is>
          <t>Wollomby Bistro</t>
        </is>
      </c>
      <c r="E1068" t="inlineStr">
        <is>
          <t>Restaurant</t>
        </is>
      </c>
      <c r="F1068" t="inlineStr">
        <is>
          <t>Regional</t>
        </is>
      </c>
      <c r="G1068" t="inlineStr">
        <is>
          <t>Sam O.</t>
        </is>
      </c>
      <c r="H1068" t="inlineStr">
        <is>
          <t>Puff pastry sheets 5kg</t>
        </is>
      </c>
      <c r="I1068" t="inlineStr">
        <is>
          <t>Frozen</t>
        </is>
      </c>
      <c r="J1068" t="n">
        <v>5</v>
      </c>
      <c r="K1068" s="26" t="n">
        <v>35.02</v>
      </c>
      <c r="L1068" s="26">
        <f>J1068*K1068</f>
        <v>175.1</v>
      </c>
      <c r="M1068" s="26" t="n">
        <v>25.39</v>
      </c>
      <c r="N1068" s="26">
        <f>J1068*M1068</f>
        <v>126.95</v>
      </c>
      <c r="O1068" s="26">
        <f>L1068-N1068</f>
        <v>48.15</v>
      </c>
      <c r="P1068">
        <f>IF(AND(OR(Dashboard!$C$5="All",F1068=Dashboard!$C$5),OR(Dashboard!$G$5="All",I1068=Dashboard!$G$5),OR(Dashboard!$K$5="All",G1068=Dashboard!$K$5)),1,0)</f>
        <v>1</v>
      </c>
      <c r="Q1068">
        <f>IF(P1068=1,IF(COUNTIFS($C$2:C1068,C1068,$P$2:P1068,1)=1,1,0),0)</f>
        <v>0</v>
      </c>
    </row>
    <row r="1069">
      <c r="A1069" s="24" t="n">
        <v>46065</v>
      </c>
      <c r="B1069" s="25" t="n">
        <v>46054</v>
      </c>
      <c r="C1069" t="inlineStr">
        <is>
          <t>SO-26381</t>
        </is>
      </c>
      <c r="D1069" t="inlineStr">
        <is>
          <t>Wollomby Bistro</t>
        </is>
      </c>
      <c r="E1069" t="inlineStr">
        <is>
          <t>Restaurant</t>
        </is>
      </c>
      <c r="F1069" t="inlineStr">
        <is>
          <t>Regional</t>
        </is>
      </c>
      <c r="G1069" t="inlineStr">
        <is>
          <t>Sam O.</t>
        </is>
      </c>
      <c r="H1069" t="inlineStr">
        <is>
          <t>Full cream milk 2L x6</t>
        </is>
      </c>
      <c r="I1069" t="inlineStr">
        <is>
          <t>Dairy &amp; eggs</t>
        </is>
      </c>
      <c r="J1069" t="n">
        <v>6</v>
      </c>
      <c r="K1069" s="26" t="n">
        <v>16.07</v>
      </c>
      <c r="L1069" s="26">
        <f>J1069*K1069</f>
        <v>96.42</v>
      </c>
      <c r="M1069" s="26" t="n">
        <v>11.77</v>
      </c>
      <c r="N1069" s="26">
        <f>J1069*M1069</f>
        <v>70.62</v>
      </c>
      <c r="O1069" s="26">
        <f>L1069-N1069</f>
        <v>25.8</v>
      </c>
      <c r="P1069">
        <f>IF(AND(OR(Dashboard!$C$5="All",F1069=Dashboard!$C$5),OR(Dashboard!$G$5="All",I1069=Dashboard!$G$5),OR(Dashboard!$K$5="All",G1069=Dashboard!$K$5)),1,0)</f>
        <v>1</v>
      </c>
      <c r="Q1069">
        <f>IF(P1069=1,IF(COUNTIFS($C$2:C1069,C1069,$P$2:P1069,1)=1,1,0),0)</f>
        <v>0</v>
      </c>
    </row>
    <row r="1070">
      <c r="A1070" s="24" t="n">
        <v>46066</v>
      </c>
      <c r="B1070" s="25" t="n">
        <v>46054</v>
      </c>
      <c r="C1070" t="inlineStr">
        <is>
          <t>SO-26352</t>
        </is>
      </c>
      <c r="D1070" t="inlineStr">
        <is>
          <t>Elsbrook Coffee House</t>
        </is>
      </c>
      <c r="E1070" t="inlineStr">
        <is>
          <t>Café</t>
        </is>
      </c>
      <c r="F1070" t="inlineStr">
        <is>
          <t>South</t>
        </is>
      </c>
      <c r="G1070" t="inlineStr">
        <is>
          <t>Tom W.</t>
        </is>
      </c>
      <c r="H1070" t="inlineStr">
        <is>
          <t>Canned tomatoes 2.5kg</t>
        </is>
      </c>
      <c r="I1070" t="inlineStr">
        <is>
          <t>Dry goods</t>
        </is>
      </c>
      <c r="J1070" t="n">
        <v>2</v>
      </c>
      <c r="K1070" s="26" t="n">
        <v>8.19</v>
      </c>
      <c r="L1070" s="26">
        <f>J1070*K1070</f>
        <v>16.38</v>
      </c>
      <c r="M1070" s="26" t="n">
        <v>5.59</v>
      </c>
      <c r="N1070" s="26">
        <f>J1070*M1070</f>
        <v>11.18</v>
      </c>
      <c r="O1070" s="26">
        <f>L1070-N1070</f>
        <v>5.2</v>
      </c>
      <c r="P1070">
        <f>IF(AND(OR(Dashboard!$C$5="All",F1070=Dashboard!$C$5),OR(Dashboard!$G$5="All",I1070=Dashboard!$G$5),OR(Dashboard!$K$5="All",G1070=Dashboard!$K$5)),1,0)</f>
        <v>1</v>
      </c>
      <c r="Q1070">
        <f>IF(P1070=1,IF(COUNTIFS($C$2:C1070,C1070,$P$2:P1070,1)=1,1,0),0)</f>
        <v>1</v>
      </c>
    </row>
    <row r="1071">
      <c r="A1071" s="24" t="n">
        <v>46066</v>
      </c>
      <c r="B1071" s="25" t="n">
        <v>46054</v>
      </c>
      <c r="C1071" t="inlineStr">
        <is>
          <t>SO-26352</t>
        </is>
      </c>
      <c r="D1071" t="inlineStr">
        <is>
          <t>Elsbrook Coffee House</t>
        </is>
      </c>
      <c r="E1071" t="inlineStr">
        <is>
          <t>Café</t>
        </is>
      </c>
      <c r="F1071" t="inlineStr">
        <is>
          <t>South</t>
        </is>
      </c>
      <c r="G1071" t="inlineStr">
        <is>
          <t>Tom W.</t>
        </is>
      </c>
      <c r="H1071" t="inlineStr">
        <is>
          <t>Orange juice 2L x6</t>
        </is>
      </c>
      <c r="I1071" t="inlineStr">
        <is>
          <t>Beverages</t>
        </is>
      </c>
      <c r="J1071" t="n">
        <v>5</v>
      </c>
      <c r="K1071" s="26" t="n">
        <v>27.81</v>
      </c>
      <c r="L1071" s="26">
        <f>J1071*K1071</f>
        <v>139.05</v>
      </c>
      <c r="M1071" s="26" t="n">
        <v>17.13</v>
      </c>
      <c r="N1071" s="26">
        <f>J1071*M1071</f>
        <v>85.65</v>
      </c>
      <c r="O1071" s="26">
        <f>L1071-N1071</f>
        <v>53.4</v>
      </c>
      <c r="P1071">
        <f>IF(AND(OR(Dashboard!$C$5="All",F1071=Dashboard!$C$5),OR(Dashboard!$G$5="All",I1071=Dashboard!$G$5),OR(Dashboard!$K$5="All",G1071=Dashboard!$K$5)),1,0)</f>
        <v>1</v>
      </c>
      <c r="Q1071">
        <f>IF(P1071=1,IF(COUNTIFS($C$2:C1071,C1071,$P$2:P1071,1)=1,1,0),0)</f>
        <v>0</v>
      </c>
    </row>
    <row r="1072">
      <c r="A1072" s="24" t="n">
        <v>46066</v>
      </c>
      <c r="B1072" s="25" t="n">
        <v>46054</v>
      </c>
      <c r="C1072" t="inlineStr">
        <is>
          <t>SO-26352</t>
        </is>
      </c>
      <c r="D1072" t="inlineStr">
        <is>
          <t>Elsbrook Coffee House</t>
        </is>
      </c>
      <c r="E1072" t="inlineStr">
        <is>
          <t>Café</t>
        </is>
      </c>
      <c r="F1072" t="inlineStr">
        <is>
          <t>South</t>
        </is>
      </c>
      <c r="G1072" t="inlineStr">
        <is>
          <t>Tom W.</t>
        </is>
      </c>
      <c r="H1072" t="inlineStr">
        <is>
          <t>Bagels x36</t>
        </is>
      </c>
      <c r="I1072" t="inlineStr">
        <is>
          <t>Bakery</t>
        </is>
      </c>
      <c r="J1072" t="n">
        <v>12</v>
      </c>
      <c r="K1072" s="26" t="n">
        <v>39.66</v>
      </c>
      <c r="L1072" s="26">
        <f>J1072*K1072</f>
        <v>475.92</v>
      </c>
      <c r="M1072" s="26" t="n">
        <v>21.99</v>
      </c>
      <c r="N1072" s="26">
        <f>J1072*M1072</f>
        <v>263.88</v>
      </c>
      <c r="O1072" s="26">
        <f>L1072-N1072</f>
        <v>212.04</v>
      </c>
      <c r="P1072">
        <f>IF(AND(OR(Dashboard!$C$5="All",F1072=Dashboard!$C$5),OR(Dashboard!$G$5="All",I1072=Dashboard!$G$5),OR(Dashboard!$K$5="All",G1072=Dashboard!$K$5)),1,0)</f>
        <v>1</v>
      </c>
      <c r="Q1072">
        <f>IF(P1072=1,IF(COUNTIFS($C$2:C1072,C1072,$P$2:P1072,1)=1,1,0),0)</f>
        <v>0</v>
      </c>
    </row>
    <row r="1073">
      <c r="A1073" s="24" t="n">
        <v>46066</v>
      </c>
      <c r="B1073" s="25" t="n">
        <v>46054</v>
      </c>
      <c r="C1073" t="inlineStr">
        <is>
          <t>SO-26354</t>
        </is>
      </c>
      <c r="D1073" t="inlineStr">
        <is>
          <t>Grisdale Catering</t>
        </is>
      </c>
      <c r="E1073" t="inlineStr">
        <is>
          <t>Caterer</t>
        </is>
      </c>
      <c r="F1073" t="inlineStr">
        <is>
          <t>East</t>
        </is>
      </c>
      <c r="G1073" t="inlineStr">
        <is>
          <t>Priya N.</t>
        </is>
      </c>
      <c r="H1073" t="inlineStr">
        <is>
          <t>Rolled oats 5kg</t>
        </is>
      </c>
      <c r="I1073" t="inlineStr">
        <is>
          <t>Dry goods</t>
        </is>
      </c>
      <c r="J1073" t="n">
        <v>12</v>
      </c>
      <c r="K1073" s="26" t="n">
        <v>15.19</v>
      </c>
      <c r="L1073" s="26">
        <f>J1073*K1073</f>
        <v>182.28</v>
      </c>
      <c r="M1073" s="26" t="n">
        <v>10.86</v>
      </c>
      <c r="N1073" s="26">
        <f>J1073*M1073</f>
        <v>130.32</v>
      </c>
      <c r="O1073" s="26">
        <f>L1073-N1073</f>
        <v>51.96</v>
      </c>
      <c r="P1073">
        <f>IF(AND(OR(Dashboard!$C$5="All",F1073=Dashboard!$C$5),OR(Dashboard!$G$5="All",I1073=Dashboard!$G$5),OR(Dashboard!$K$5="All",G1073=Dashboard!$K$5)),1,0)</f>
        <v>1</v>
      </c>
      <c r="Q1073">
        <f>IF(P1073=1,IF(COUNTIFS($C$2:C1073,C1073,$P$2:P1073,1)=1,1,0),0)</f>
        <v>1</v>
      </c>
    </row>
    <row r="1074">
      <c r="A1074" s="24" t="n">
        <v>46066</v>
      </c>
      <c r="B1074" s="25" t="n">
        <v>46054</v>
      </c>
      <c r="C1074" t="inlineStr">
        <is>
          <t>SO-26354</t>
        </is>
      </c>
      <c r="D1074" t="inlineStr">
        <is>
          <t>Grisdale Catering</t>
        </is>
      </c>
      <c r="E1074" t="inlineStr">
        <is>
          <t>Caterer</t>
        </is>
      </c>
      <c r="F1074" t="inlineStr">
        <is>
          <t>East</t>
        </is>
      </c>
      <c r="G1074" t="inlineStr">
        <is>
          <t>Priya N.</t>
        </is>
      </c>
      <c r="H1074" t="inlineStr">
        <is>
          <t>Frozen berries 2kg</t>
        </is>
      </c>
      <c r="I1074" t="inlineStr">
        <is>
          <t>Frozen</t>
        </is>
      </c>
      <c r="J1074" t="n">
        <v>11</v>
      </c>
      <c r="K1074" s="26" t="n">
        <v>20.39</v>
      </c>
      <c r="L1074" s="26">
        <f>J1074*K1074</f>
        <v>224.29</v>
      </c>
      <c r="M1074" s="26" t="n">
        <v>14.3</v>
      </c>
      <c r="N1074" s="26">
        <f>J1074*M1074</f>
        <v>157.3</v>
      </c>
      <c r="O1074" s="26">
        <f>L1074-N1074</f>
        <v>66.99</v>
      </c>
      <c r="P1074">
        <f>IF(AND(OR(Dashboard!$C$5="All",F1074=Dashboard!$C$5),OR(Dashboard!$G$5="All",I1074=Dashboard!$G$5),OR(Dashboard!$K$5="All",G1074=Dashboard!$K$5)),1,0)</f>
        <v>1</v>
      </c>
      <c r="Q1074">
        <f>IF(P1074=1,IF(COUNTIFS($C$2:C1074,C1074,$P$2:P1074,1)=1,1,0),0)</f>
        <v>0</v>
      </c>
    </row>
    <row r="1075">
      <c r="A1075" s="24" t="n">
        <v>46066</v>
      </c>
      <c r="B1075" s="25" t="n">
        <v>46054</v>
      </c>
      <c r="C1075" t="inlineStr">
        <is>
          <t>SO-26354</t>
        </is>
      </c>
      <c r="D1075" t="inlineStr">
        <is>
          <t>Grisdale Catering</t>
        </is>
      </c>
      <c r="E1075" t="inlineStr">
        <is>
          <t>Caterer</t>
        </is>
      </c>
      <c r="F1075" t="inlineStr">
        <is>
          <t>East</t>
        </is>
      </c>
      <c r="G1075" t="inlineStr">
        <is>
          <t>Priya N.</t>
        </is>
      </c>
      <c r="H1075" t="inlineStr">
        <is>
          <t>Brioche buns x24</t>
        </is>
      </c>
      <c r="I1075" t="inlineStr">
        <is>
          <t>Bakery</t>
        </is>
      </c>
      <c r="J1075" t="n">
        <v>9</v>
      </c>
      <c r="K1075" s="26" t="n">
        <v>27.19</v>
      </c>
      <c r="L1075" s="26">
        <f>J1075*K1075</f>
        <v>244.71</v>
      </c>
      <c r="M1075" s="26" t="n">
        <v>15.25</v>
      </c>
      <c r="N1075" s="26">
        <f>J1075*M1075</f>
        <v>137.25</v>
      </c>
      <c r="O1075" s="26">
        <f>L1075-N1075</f>
        <v>107.46</v>
      </c>
      <c r="P1075">
        <f>IF(AND(OR(Dashboard!$C$5="All",F1075=Dashboard!$C$5),OR(Dashboard!$G$5="All",I1075=Dashboard!$G$5),OR(Dashboard!$K$5="All",G1075=Dashboard!$K$5)),1,0)</f>
        <v>1</v>
      </c>
      <c r="Q1075">
        <f>IF(P1075=1,IF(COUNTIFS($C$2:C1075,C1075,$P$2:P1075,1)=1,1,0),0)</f>
        <v>0</v>
      </c>
    </row>
    <row r="1076">
      <c r="A1076" s="24" t="n">
        <v>46066</v>
      </c>
      <c r="B1076" s="25" t="n">
        <v>46054</v>
      </c>
      <c r="C1076" t="inlineStr">
        <is>
          <t>SO-26357</t>
        </is>
      </c>
      <c r="D1076" t="inlineStr">
        <is>
          <t>Gorrowin Dining Room</t>
        </is>
      </c>
      <c r="E1076" t="inlineStr">
        <is>
          <t>Restaurant</t>
        </is>
      </c>
      <c r="F1076" t="inlineStr">
        <is>
          <t>West</t>
        </is>
      </c>
      <c r="G1076" t="inlineStr">
        <is>
          <t>Lena K.</t>
        </is>
      </c>
      <c r="H1076" t="inlineStr">
        <is>
          <t>Sparkling water 24pk</t>
        </is>
      </c>
      <c r="I1076" t="inlineStr">
        <is>
          <t>Beverages</t>
        </is>
      </c>
      <c r="J1076" t="n">
        <v>2</v>
      </c>
      <c r="K1076" s="26" t="n">
        <v>22.25</v>
      </c>
      <c r="L1076" s="26">
        <f>J1076*K1076</f>
        <v>44.5</v>
      </c>
      <c r="M1076" s="26" t="n">
        <v>14.24</v>
      </c>
      <c r="N1076" s="26">
        <f>J1076*M1076</f>
        <v>28.48</v>
      </c>
      <c r="O1076" s="26">
        <f>L1076-N1076</f>
        <v>16.02</v>
      </c>
      <c r="P1076">
        <f>IF(AND(OR(Dashboard!$C$5="All",F1076=Dashboard!$C$5),OR(Dashboard!$G$5="All",I1076=Dashboard!$G$5),OR(Dashboard!$K$5="All",G1076=Dashboard!$K$5)),1,0)</f>
        <v>1</v>
      </c>
      <c r="Q1076">
        <f>IF(P1076=1,IF(COUNTIFS($C$2:C1076,C1076,$P$2:P1076,1)=1,1,0),0)</f>
        <v>1</v>
      </c>
    </row>
    <row r="1077">
      <c r="A1077" s="24" t="n">
        <v>46066</v>
      </c>
      <c r="B1077" s="25" t="n">
        <v>46054</v>
      </c>
      <c r="C1077" t="inlineStr">
        <is>
          <t>SO-26357</t>
        </is>
      </c>
      <c r="D1077" t="inlineStr">
        <is>
          <t>Gorrowin Dining Room</t>
        </is>
      </c>
      <c r="E1077" t="inlineStr">
        <is>
          <t>Restaurant</t>
        </is>
      </c>
      <c r="F1077" t="inlineStr">
        <is>
          <t>West</t>
        </is>
      </c>
      <c r="G1077" t="inlineStr">
        <is>
          <t>Lena K.</t>
        </is>
      </c>
      <c r="H1077" t="inlineStr">
        <is>
          <t>Arborio rice 5kg</t>
        </is>
      </c>
      <c r="I1077" t="inlineStr">
        <is>
          <t>Dry goods</t>
        </is>
      </c>
      <c r="J1077" t="n">
        <v>12</v>
      </c>
      <c r="K1077" s="26" t="n">
        <v>21.94</v>
      </c>
      <c r="L1077" s="26">
        <f>J1077*K1077</f>
        <v>263.28</v>
      </c>
      <c r="M1077" s="26" t="n">
        <v>15.14</v>
      </c>
      <c r="N1077" s="26">
        <f>J1077*M1077</f>
        <v>181.68</v>
      </c>
      <c r="O1077" s="26">
        <f>L1077-N1077</f>
        <v>81.6</v>
      </c>
      <c r="P1077">
        <f>IF(AND(OR(Dashboard!$C$5="All",F1077=Dashboard!$C$5),OR(Dashboard!$G$5="All",I1077=Dashboard!$G$5),OR(Dashboard!$K$5="All",G1077=Dashboard!$K$5)),1,0)</f>
        <v>1</v>
      </c>
      <c r="Q1077">
        <f>IF(P1077=1,IF(COUNTIFS($C$2:C1077,C1077,$P$2:P1077,1)=1,1,0),0)</f>
        <v>0</v>
      </c>
    </row>
    <row r="1078">
      <c r="A1078" s="24" t="n">
        <v>46066</v>
      </c>
      <c r="B1078" s="25" t="n">
        <v>46054</v>
      </c>
      <c r="C1078" t="inlineStr">
        <is>
          <t>SO-26357</t>
        </is>
      </c>
      <c r="D1078" t="inlineStr">
        <is>
          <t>Gorrowin Dining Room</t>
        </is>
      </c>
      <c r="E1078" t="inlineStr">
        <is>
          <t>Restaurant</t>
        </is>
      </c>
      <c r="F1078" t="inlineStr">
        <is>
          <t>West</t>
        </is>
      </c>
      <c r="G1078" t="inlineStr">
        <is>
          <t>Lena K.</t>
        </is>
      </c>
      <c r="H1078" t="inlineStr">
        <is>
          <t>Brioche buns x24</t>
        </is>
      </c>
      <c r="I1078" t="inlineStr">
        <is>
          <t>Bakery</t>
        </is>
      </c>
      <c r="J1078" t="n">
        <v>3</v>
      </c>
      <c r="K1078" s="26" t="n">
        <v>27.19</v>
      </c>
      <c r="L1078" s="26">
        <f>J1078*K1078</f>
        <v>81.57</v>
      </c>
      <c r="M1078" s="26" t="n">
        <v>16.23</v>
      </c>
      <c r="N1078" s="26">
        <f>J1078*M1078</f>
        <v>48.69</v>
      </c>
      <c r="O1078" s="26">
        <f>L1078-N1078</f>
        <v>32.88</v>
      </c>
      <c r="P1078">
        <f>IF(AND(OR(Dashboard!$C$5="All",F1078=Dashboard!$C$5),OR(Dashboard!$G$5="All",I1078=Dashboard!$G$5),OR(Dashboard!$K$5="All",G1078=Dashboard!$K$5)),1,0)</f>
        <v>1</v>
      </c>
      <c r="Q1078">
        <f>IF(P1078=1,IF(COUNTIFS($C$2:C1078,C1078,$P$2:P1078,1)=1,1,0),0)</f>
        <v>0</v>
      </c>
    </row>
    <row r="1079">
      <c r="A1079" s="24" t="n">
        <v>46066</v>
      </c>
      <c r="B1079" s="25" t="n">
        <v>46054</v>
      </c>
      <c r="C1079" t="inlineStr">
        <is>
          <t>SO-26357</t>
        </is>
      </c>
      <c r="D1079" t="inlineStr">
        <is>
          <t>Gorrowin Dining Room</t>
        </is>
      </c>
      <c r="E1079" t="inlineStr">
        <is>
          <t>Restaurant</t>
        </is>
      </c>
      <c r="F1079" t="inlineStr">
        <is>
          <t>West</t>
        </is>
      </c>
      <c r="G1079" t="inlineStr">
        <is>
          <t>Lena K.</t>
        </is>
      </c>
      <c r="H1079" t="inlineStr">
        <is>
          <t>Barista milk 1L x12</t>
        </is>
      </c>
      <c r="I1079" t="inlineStr">
        <is>
          <t>Dairy &amp; eggs</t>
        </is>
      </c>
      <c r="J1079" t="n">
        <v>5</v>
      </c>
      <c r="K1079" s="26" t="n">
        <v>27.19</v>
      </c>
      <c r="L1079" s="26">
        <f>J1079*K1079</f>
        <v>135.95</v>
      </c>
      <c r="M1079" s="26" t="n">
        <v>20.2</v>
      </c>
      <c r="N1079" s="26">
        <f>J1079*M1079</f>
        <v>101</v>
      </c>
      <c r="O1079" s="26">
        <f>L1079-N1079</f>
        <v>34.95</v>
      </c>
      <c r="P1079">
        <f>IF(AND(OR(Dashboard!$C$5="All",F1079=Dashboard!$C$5),OR(Dashboard!$G$5="All",I1079=Dashboard!$G$5),OR(Dashboard!$K$5="All",G1079=Dashboard!$K$5)),1,0)</f>
        <v>1</v>
      </c>
      <c r="Q1079">
        <f>IF(P1079=1,IF(COUNTIFS($C$2:C1079,C1079,$P$2:P1079,1)=1,1,0),0)</f>
        <v>0</v>
      </c>
    </row>
    <row r="1080">
      <c r="A1080" s="24" t="n">
        <v>46066</v>
      </c>
      <c r="B1080" s="25" t="n">
        <v>46054</v>
      </c>
      <c r="C1080" t="inlineStr">
        <is>
          <t>SO-26359</t>
        </is>
      </c>
      <c r="D1080" t="inlineStr">
        <is>
          <t>Rivelle Dining Room</t>
        </is>
      </c>
      <c r="E1080" t="inlineStr">
        <is>
          <t>Restaurant</t>
        </is>
      </c>
      <c r="F1080" t="inlineStr">
        <is>
          <t>Regional</t>
        </is>
      </c>
      <c r="G1080" t="inlineStr">
        <is>
          <t>Sam O.</t>
        </is>
      </c>
      <c r="H1080" t="inlineStr">
        <is>
          <t>Chips 2.5kg x4</t>
        </is>
      </c>
      <c r="I1080" t="inlineStr">
        <is>
          <t>Frozen</t>
        </is>
      </c>
      <c r="J1080" t="n">
        <v>6</v>
      </c>
      <c r="K1080" s="26" t="n">
        <v>30.49</v>
      </c>
      <c r="L1080" s="26">
        <f>J1080*K1080</f>
        <v>182.94</v>
      </c>
      <c r="M1080" s="26" t="n">
        <v>21.42</v>
      </c>
      <c r="N1080" s="26">
        <f>J1080*M1080</f>
        <v>128.52</v>
      </c>
      <c r="O1080" s="26">
        <f>L1080-N1080</f>
        <v>54.42</v>
      </c>
      <c r="P1080">
        <f>IF(AND(OR(Dashboard!$C$5="All",F1080=Dashboard!$C$5),OR(Dashboard!$G$5="All",I1080=Dashboard!$G$5),OR(Dashboard!$K$5="All",G1080=Dashboard!$K$5)),1,0)</f>
        <v>1</v>
      </c>
      <c r="Q1080">
        <f>IF(P1080=1,IF(COUNTIFS($C$2:C1080,C1080,$P$2:P1080,1)=1,1,0),0)</f>
        <v>1</v>
      </c>
    </row>
    <row r="1081">
      <c r="A1081" s="24" t="n">
        <v>46066</v>
      </c>
      <c r="B1081" s="25" t="n">
        <v>46054</v>
      </c>
      <c r="C1081" t="inlineStr">
        <is>
          <t>SO-26359</t>
        </is>
      </c>
      <c r="D1081" t="inlineStr">
        <is>
          <t>Rivelle Dining Room</t>
        </is>
      </c>
      <c r="E1081" t="inlineStr">
        <is>
          <t>Restaurant</t>
        </is>
      </c>
      <c r="F1081" t="inlineStr">
        <is>
          <t>Regional</t>
        </is>
      </c>
      <c r="G1081" t="inlineStr">
        <is>
          <t>Sam O.</t>
        </is>
      </c>
      <c r="H1081" t="inlineStr">
        <is>
          <t>Cheddar block 2kg</t>
        </is>
      </c>
      <c r="I1081" t="inlineStr">
        <is>
          <t>Dairy &amp; eggs</t>
        </is>
      </c>
      <c r="J1081" t="n">
        <v>9</v>
      </c>
      <c r="K1081" s="26" t="n">
        <v>32.45</v>
      </c>
      <c r="L1081" s="26">
        <f>J1081*K1081</f>
        <v>292.05</v>
      </c>
      <c r="M1081" s="26" t="n">
        <v>25.61</v>
      </c>
      <c r="N1081" s="26">
        <f>J1081*M1081</f>
        <v>230.49</v>
      </c>
      <c r="O1081" s="26">
        <f>L1081-N1081</f>
        <v>61.56</v>
      </c>
      <c r="P1081">
        <f>IF(AND(OR(Dashboard!$C$5="All",F1081=Dashboard!$C$5),OR(Dashboard!$G$5="All",I1081=Dashboard!$G$5),OR(Dashboard!$K$5="All",G1081=Dashboard!$K$5)),1,0)</f>
        <v>1</v>
      </c>
      <c r="Q1081">
        <f>IF(P1081=1,IF(COUNTIFS($C$2:C1081,C1081,$P$2:P1081,1)=1,1,0),0)</f>
        <v>0</v>
      </c>
    </row>
    <row r="1082">
      <c r="A1082" s="24" t="n">
        <v>46066</v>
      </c>
      <c r="B1082" s="25" t="n">
        <v>46054</v>
      </c>
      <c r="C1082" t="inlineStr">
        <is>
          <t>SO-26359</t>
        </is>
      </c>
      <c r="D1082" t="inlineStr">
        <is>
          <t>Rivelle Dining Room</t>
        </is>
      </c>
      <c r="E1082" t="inlineStr">
        <is>
          <t>Restaurant</t>
        </is>
      </c>
      <c r="F1082" t="inlineStr">
        <is>
          <t>Regional</t>
        </is>
      </c>
      <c r="G1082" t="inlineStr">
        <is>
          <t>Sam O.</t>
        </is>
      </c>
      <c r="H1082" t="inlineStr">
        <is>
          <t>Plain flour 12.5kg</t>
        </is>
      </c>
      <c r="I1082" t="inlineStr">
        <is>
          <t>Dry goods</t>
        </is>
      </c>
      <c r="J1082" t="n">
        <v>11</v>
      </c>
      <c r="K1082" s="26" t="n">
        <v>25.34</v>
      </c>
      <c r="L1082" s="26">
        <f>J1082*K1082</f>
        <v>278.74</v>
      </c>
      <c r="M1082" s="26" t="n">
        <v>18</v>
      </c>
      <c r="N1082" s="26">
        <f>J1082*M1082</f>
        <v>198</v>
      </c>
      <c r="O1082" s="26">
        <f>L1082-N1082</f>
        <v>80.74</v>
      </c>
      <c r="P1082">
        <f>IF(AND(OR(Dashboard!$C$5="All",F1082=Dashboard!$C$5),OR(Dashboard!$G$5="All",I1082=Dashboard!$G$5),OR(Dashboard!$K$5="All",G1082=Dashboard!$K$5)),1,0)</f>
        <v>1</v>
      </c>
      <c r="Q1082">
        <f>IF(P1082=1,IF(COUNTIFS($C$2:C1082,C1082,$P$2:P1082,1)=1,1,0),0)</f>
        <v>0</v>
      </c>
    </row>
    <row r="1083">
      <c r="A1083" s="24" t="n">
        <v>46066</v>
      </c>
      <c r="B1083" s="25" t="n">
        <v>46054</v>
      </c>
      <c r="C1083" t="inlineStr">
        <is>
          <t>SO-26359</t>
        </is>
      </c>
      <c r="D1083" t="inlineStr">
        <is>
          <t>Rivelle Dining Room</t>
        </is>
      </c>
      <c r="E1083" t="inlineStr">
        <is>
          <t>Restaurant</t>
        </is>
      </c>
      <c r="F1083" t="inlineStr">
        <is>
          <t>Regional</t>
        </is>
      </c>
      <c r="G1083" t="inlineStr">
        <is>
          <t>Sam O.</t>
        </is>
      </c>
      <c r="H1083" t="inlineStr">
        <is>
          <t>Coffee beans 1kg</t>
        </is>
      </c>
      <c r="I1083" t="inlineStr">
        <is>
          <t>Beverages</t>
        </is>
      </c>
      <c r="J1083" t="n">
        <v>5</v>
      </c>
      <c r="K1083" s="26" t="n">
        <v>32.45</v>
      </c>
      <c r="L1083" s="26">
        <f>J1083*K1083</f>
        <v>162.25</v>
      </c>
      <c r="M1083" s="26" t="n">
        <v>19.56</v>
      </c>
      <c r="N1083" s="26">
        <f>J1083*M1083</f>
        <v>97.8</v>
      </c>
      <c r="O1083" s="26">
        <f>L1083-N1083</f>
        <v>64.45</v>
      </c>
      <c r="P1083">
        <f>IF(AND(OR(Dashboard!$C$5="All",F1083=Dashboard!$C$5),OR(Dashboard!$G$5="All",I1083=Dashboard!$G$5),OR(Dashboard!$K$5="All",G1083=Dashboard!$K$5)),1,0)</f>
        <v>1</v>
      </c>
      <c r="Q1083">
        <f>IF(P1083=1,IF(COUNTIFS($C$2:C1083,C1083,$P$2:P1083,1)=1,1,0),0)</f>
        <v>0</v>
      </c>
    </row>
    <row r="1084">
      <c r="A1084" s="24" t="n">
        <v>46067</v>
      </c>
      <c r="B1084" s="25" t="n">
        <v>46054</v>
      </c>
      <c r="C1084" t="inlineStr">
        <is>
          <t>SO-26365</t>
        </is>
      </c>
      <c r="D1084" t="inlineStr">
        <is>
          <t>Ebberly Café</t>
        </is>
      </c>
      <c r="E1084" t="inlineStr">
        <is>
          <t>Café</t>
        </is>
      </c>
      <c r="F1084" t="inlineStr">
        <is>
          <t>North</t>
        </is>
      </c>
      <c r="G1084" t="inlineStr">
        <is>
          <t>Priya N.</t>
        </is>
      </c>
      <c r="H1084" t="inlineStr">
        <is>
          <t>Bagels x36</t>
        </is>
      </c>
      <c r="I1084" t="inlineStr">
        <is>
          <t>Bakery</t>
        </is>
      </c>
      <c r="J1084" t="n">
        <v>6</v>
      </c>
      <c r="K1084" s="26" t="n">
        <v>39.66</v>
      </c>
      <c r="L1084" s="26">
        <f>J1084*K1084</f>
        <v>237.96</v>
      </c>
      <c r="M1084" s="26" t="n">
        <v>22.32</v>
      </c>
      <c r="N1084" s="26">
        <f>J1084*M1084</f>
        <v>133.92</v>
      </c>
      <c r="O1084" s="26">
        <f>L1084-N1084</f>
        <v>104.04</v>
      </c>
      <c r="P1084">
        <f>IF(AND(OR(Dashboard!$C$5="All",F1084=Dashboard!$C$5),OR(Dashboard!$G$5="All",I1084=Dashboard!$G$5),OR(Dashboard!$K$5="All",G1084=Dashboard!$K$5)),1,0)</f>
        <v>1</v>
      </c>
      <c r="Q1084">
        <f>IF(P1084=1,IF(COUNTIFS($C$2:C1084,C1084,$P$2:P1084,1)=1,1,0),0)</f>
        <v>1</v>
      </c>
    </row>
    <row r="1085">
      <c r="A1085" s="24" t="n">
        <v>46067</v>
      </c>
      <c r="B1085" s="25" t="n">
        <v>46054</v>
      </c>
      <c r="C1085" t="inlineStr">
        <is>
          <t>SO-26365</t>
        </is>
      </c>
      <c r="D1085" t="inlineStr">
        <is>
          <t>Ebberly Café</t>
        </is>
      </c>
      <c r="E1085" t="inlineStr">
        <is>
          <t>Café</t>
        </is>
      </c>
      <c r="F1085" t="inlineStr">
        <is>
          <t>North</t>
        </is>
      </c>
      <c r="G1085" t="inlineStr">
        <is>
          <t>Priya N.</t>
        </is>
      </c>
      <c r="H1085" t="inlineStr">
        <is>
          <t>Unsalted butter 5kg</t>
        </is>
      </c>
      <c r="I1085" t="inlineStr">
        <is>
          <t>Dairy &amp; eggs</t>
        </is>
      </c>
      <c r="J1085" t="n">
        <v>12</v>
      </c>
      <c r="K1085" s="26" t="n">
        <v>59.74</v>
      </c>
      <c r="L1085" s="26">
        <f>J1085*K1085</f>
        <v>716.88</v>
      </c>
      <c r="M1085" s="26" t="n">
        <v>46.6</v>
      </c>
      <c r="N1085" s="26">
        <f>J1085*M1085</f>
        <v>559.2</v>
      </c>
      <c r="O1085" s="26">
        <f>L1085-N1085</f>
        <v>157.68</v>
      </c>
      <c r="P1085">
        <f>IF(AND(OR(Dashboard!$C$5="All",F1085=Dashboard!$C$5),OR(Dashboard!$G$5="All",I1085=Dashboard!$G$5),OR(Dashboard!$K$5="All",G1085=Dashboard!$K$5)),1,0)</f>
        <v>1</v>
      </c>
      <c r="Q1085">
        <f>IF(P1085=1,IF(COUNTIFS($C$2:C1085,C1085,$P$2:P1085,1)=1,1,0),0)</f>
        <v>0</v>
      </c>
    </row>
    <row r="1086">
      <c r="A1086" s="24" t="n">
        <v>46067</v>
      </c>
      <c r="B1086" s="25" t="n">
        <v>46054</v>
      </c>
      <c r="C1086" t="inlineStr">
        <is>
          <t>SO-26379</t>
        </is>
      </c>
      <c r="D1086" t="inlineStr">
        <is>
          <t>Ebberly Café</t>
        </is>
      </c>
      <c r="E1086" t="inlineStr">
        <is>
          <t>Café</t>
        </is>
      </c>
      <c r="F1086" t="inlineStr">
        <is>
          <t>North</t>
        </is>
      </c>
      <c r="G1086" t="inlineStr">
        <is>
          <t>Priya N.</t>
        </is>
      </c>
      <c r="H1086" t="inlineStr">
        <is>
          <t>Gelato 5L</t>
        </is>
      </c>
      <c r="I1086" t="inlineStr">
        <is>
          <t>Frozen</t>
        </is>
      </c>
      <c r="J1086" t="n">
        <v>10</v>
      </c>
      <c r="K1086" s="26" t="n">
        <v>47.9</v>
      </c>
      <c r="L1086" s="26">
        <f>J1086*K1086</f>
        <v>479</v>
      </c>
      <c r="M1086" s="26" t="n">
        <v>34.4</v>
      </c>
      <c r="N1086" s="26">
        <f>J1086*M1086</f>
        <v>344</v>
      </c>
      <c r="O1086" s="26">
        <f>L1086-N1086</f>
        <v>135</v>
      </c>
      <c r="P1086">
        <f>IF(AND(OR(Dashboard!$C$5="All",F1086=Dashboard!$C$5),OR(Dashboard!$G$5="All",I1086=Dashboard!$G$5),OR(Dashboard!$K$5="All",G1086=Dashboard!$K$5)),1,0)</f>
        <v>1</v>
      </c>
      <c r="Q1086">
        <f>IF(P1086=1,IF(COUNTIFS($C$2:C1086,C1086,$P$2:P1086,1)=1,1,0),0)</f>
        <v>1</v>
      </c>
    </row>
    <row r="1087">
      <c r="A1087" s="24" t="n">
        <v>46067</v>
      </c>
      <c r="B1087" s="25" t="n">
        <v>46054</v>
      </c>
      <c r="C1087" t="inlineStr">
        <is>
          <t>SO-26379</t>
        </is>
      </c>
      <c r="D1087" t="inlineStr">
        <is>
          <t>Ebberly Café</t>
        </is>
      </c>
      <c r="E1087" t="inlineStr">
        <is>
          <t>Café</t>
        </is>
      </c>
      <c r="F1087" t="inlineStr">
        <is>
          <t>North</t>
        </is>
      </c>
      <c r="G1087" t="inlineStr">
        <is>
          <t>Priya N.</t>
        </is>
      </c>
      <c r="H1087" t="inlineStr">
        <is>
          <t>Cheddar block 2kg</t>
        </is>
      </c>
      <c r="I1087" t="inlineStr">
        <is>
          <t>Dairy &amp; eggs</t>
        </is>
      </c>
      <c r="J1087" t="n">
        <v>5</v>
      </c>
      <c r="K1087" s="26" t="n">
        <v>32.45</v>
      </c>
      <c r="L1087" s="26">
        <f>J1087*K1087</f>
        <v>162.25</v>
      </c>
      <c r="M1087" s="26" t="n">
        <v>24.95</v>
      </c>
      <c r="N1087" s="26">
        <f>J1087*M1087</f>
        <v>124.75</v>
      </c>
      <c r="O1087" s="26">
        <f>L1087-N1087</f>
        <v>37.5</v>
      </c>
      <c r="P1087">
        <f>IF(AND(OR(Dashboard!$C$5="All",F1087=Dashboard!$C$5),OR(Dashboard!$G$5="All",I1087=Dashboard!$G$5),OR(Dashboard!$K$5="All",G1087=Dashboard!$K$5)),1,0)</f>
        <v>1</v>
      </c>
      <c r="Q1087">
        <f>IF(P1087=1,IF(COUNTIFS($C$2:C1087,C1087,$P$2:P1087,1)=1,1,0),0)</f>
        <v>0</v>
      </c>
    </row>
    <row r="1088">
      <c r="A1088" s="24" t="n">
        <v>46069</v>
      </c>
      <c r="B1088" s="25" t="n">
        <v>46054</v>
      </c>
      <c r="C1088" t="inlineStr">
        <is>
          <t>SO-26347</t>
        </is>
      </c>
      <c r="D1088" t="inlineStr">
        <is>
          <t>Fallowden Coffee House</t>
        </is>
      </c>
      <c r="E1088" t="inlineStr">
        <is>
          <t>Café</t>
        </is>
      </c>
      <c r="F1088" t="inlineStr">
        <is>
          <t>South</t>
        </is>
      </c>
      <c r="G1088" t="inlineStr">
        <is>
          <t>Tom W.</t>
        </is>
      </c>
      <c r="H1088" t="inlineStr">
        <is>
          <t>Gelato 5L</t>
        </is>
      </c>
      <c r="I1088" t="inlineStr">
        <is>
          <t>Frozen</t>
        </is>
      </c>
      <c r="J1088" t="n">
        <v>2</v>
      </c>
      <c r="K1088" s="26" t="n">
        <v>47.9</v>
      </c>
      <c r="L1088" s="26">
        <f>J1088*K1088</f>
        <v>95.8</v>
      </c>
      <c r="M1088" s="26" t="n">
        <v>33.64</v>
      </c>
      <c r="N1088" s="26">
        <f>J1088*M1088</f>
        <v>67.28</v>
      </c>
      <c r="O1088" s="26">
        <f>L1088-N1088</f>
        <v>28.52</v>
      </c>
      <c r="P1088">
        <f>IF(AND(OR(Dashboard!$C$5="All",F1088=Dashboard!$C$5),OR(Dashboard!$G$5="All",I1088=Dashboard!$G$5),OR(Dashboard!$K$5="All",G1088=Dashboard!$K$5)),1,0)</f>
        <v>1</v>
      </c>
      <c r="Q1088">
        <f>IF(P1088=1,IF(COUNTIFS($C$2:C1088,C1088,$P$2:P1088,1)=1,1,0),0)</f>
        <v>1</v>
      </c>
    </row>
    <row r="1089">
      <c r="A1089" s="24" t="n">
        <v>46069</v>
      </c>
      <c r="B1089" s="25" t="n">
        <v>46054</v>
      </c>
      <c r="C1089" t="inlineStr">
        <is>
          <t>SO-26347</t>
        </is>
      </c>
      <c r="D1089" t="inlineStr">
        <is>
          <t>Fallowden Coffee House</t>
        </is>
      </c>
      <c r="E1089" t="inlineStr">
        <is>
          <t>Café</t>
        </is>
      </c>
      <c r="F1089" t="inlineStr">
        <is>
          <t>South</t>
        </is>
      </c>
      <c r="G1089" t="inlineStr">
        <is>
          <t>Tom W.</t>
        </is>
      </c>
      <c r="H1089" t="inlineStr">
        <is>
          <t>Sparkling water 24pk</t>
        </is>
      </c>
      <c r="I1089" t="inlineStr">
        <is>
          <t>Beverages</t>
        </is>
      </c>
      <c r="J1089" t="n">
        <v>14</v>
      </c>
      <c r="K1089" s="26" t="n">
        <v>22.25</v>
      </c>
      <c r="L1089" s="26">
        <f>J1089*K1089</f>
        <v>311.5</v>
      </c>
      <c r="M1089" s="26" t="n">
        <v>14.43</v>
      </c>
      <c r="N1089" s="26">
        <f>J1089*M1089</f>
        <v>202.02</v>
      </c>
      <c r="O1089" s="26">
        <f>L1089-N1089</f>
        <v>109.48</v>
      </c>
      <c r="P1089">
        <f>IF(AND(OR(Dashboard!$C$5="All",F1089=Dashboard!$C$5),OR(Dashboard!$G$5="All",I1089=Dashboard!$G$5),OR(Dashboard!$K$5="All",G1089=Dashboard!$K$5)),1,0)</f>
        <v>1</v>
      </c>
      <c r="Q1089">
        <f>IF(P1089=1,IF(COUNTIFS($C$2:C1089,C1089,$P$2:P1089,1)=1,1,0),0)</f>
        <v>0</v>
      </c>
    </row>
    <row r="1090">
      <c r="A1090" s="24" t="n">
        <v>46069</v>
      </c>
      <c r="B1090" s="25" t="n">
        <v>46054</v>
      </c>
      <c r="C1090" t="inlineStr">
        <is>
          <t>SO-26347</t>
        </is>
      </c>
      <c r="D1090" t="inlineStr">
        <is>
          <t>Fallowden Coffee House</t>
        </is>
      </c>
      <c r="E1090" t="inlineStr">
        <is>
          <t>Café</t>
        </is>
      </c>
      <c r="F1090" t="inlineStr">
        <is>
          <t>South</t>
        </is>
      </c>
      <c r="G1090" t="inlineStr">
        <is>
          <t>Tom W.</t>
        </is>
      </c>
      <c r="H1090" t="inlineStr">
        <is>
          <t>Barista milk 1L x12</t>
        </is>
      </c>
      <c r="I1090" t="inlineStr">
        <is>
          <t>Dairy &amp; eggs</t>
        </is>
      </c>
      <c r="J1090" t="n">
        <v>13</v>
      </c>
      <c r="K1090" s="26" t="n">
        <v>27.19</v>
      </c>
      <c r="L1090" s="26">
        <f>J1090*K1090</f>
        <v>353.47</v>
      </c>
      <c r="M1090" s="26" t="n">
        <v>21.46</v>
      </c>
      <c r="N1090" s="26">
        <f>J1090*M1090</f>
        <v>278.98</v>
      </c>
      <c r="O1090" s="26">
        <f>L1090-N1090</f>
        <v>74.49</v>
      </c>
      <c r="P1090">
        <f>IF(AND(OR(Dashboard!$C$5="All",F1090=Dashboard!$C$5),OR(Dashboard!$G$5="All",I1090=Dashboard!$G$5),OR(Dashboard!$K$5="All",G1090=Dashboard!$K$5)),1,0)</f>
        <v>1</v>
      </c>
      <c r="Q1090">
        <f>IF(P1090=1,IF(COUNTIFS($C$2:C1090,C1090,$P$2:P1090,1)=1,1,0),0)</f>
        <v>0</v>
      </c>
    </row>
    <row r="1091">
      <c r="A1091" s="24" t="n">
        <v>46069</v>
      </c>
      <c r="B1091" s="25" t="n">
        <v>46054</v>
      </c>
      <c r="C1091" t="inlineStr">
        <is>
          <t>SO-26364</t>
        </is>
      </c>
      <c r="D1091" t="inlineStr">
        <is>
          <t>Elsbrook Coffee House</t>
        </is>
      </c>
      <c r="E1091" t="inlineStr">
        <is>
          <t>Café</t>
        </is>
      </c>
      <c r="F1091" t="inlineStr">
        <is>
          <t>South</t>
        </is>
      </c>
      <c r="G1091" t="inlineStr">
        <is>
          <t>Tom W.</t>
        </is>
      </c>
      <c r="H1091" t="inlineStr">
        <is>
          <t>Canned tomatoes 2.5kg</t>
        </is>
      </c>
      <c r="I1091" t="inlineStr">
        <is>
          <t>Dry goods</t>
        </is>
      </c>
      <c r="J1091" t="n">
        <v>11</v>
      </c>
      <c r="K1091" s="26" t="n">
        <v>8.19</v>
      </c>
      <c r="L1091" s="26">
        <f>J1091*K1091</f>
        <v>90.09</v>
      </c>
      <c r="M1091" s="26" t="n">
        <v>5.63</v>
      </c>
      <c r="N1091" s="26">
        <f>J1091*M1091</f>
        <v>61.93</v>
      </c>
      <c r="O1091" s="26">
        <f>L1091-N1091</f>
        <v>28.16</v>
      </c>
      <c r="P1091">
        <f>IF(AND(OR(Dashboard!$C$5="All",F1091=Dashboard!$C$5),OR(Dashboard!$G$5="All",I1091=Dashboard!$G$5),OR(Dashboard!$K$5="All",G1091=Dashboard!$K$5)),1,0)</f>
        <v>1</v>
      </c>
      <c r="Q1091">
        <f>IF(P1091=1,IF(COUNTIFS($C$2:C1091,C1091,$P$2:P1091,1)=1,1,0),0)</f>
        <v>1</v>
      </c>
    </row>
    <row r="1092">
      <c r="A1092" s="24" t="n">
        <v>46069</v>
      </c>
      <c r="B1092" s="25" t="n">
        <v>46054</v>
      </c>
      <c r="C1092" t="inlineStr">
        <is>
          <t>SO-26364</t>
        </is>
      </c>
      <c r="D1092" t="inlineStr">
        <is>
          <t>Elsbrook Coffee House</t>
        </is>
      </c>
      <c r="E1092" t="inlineStr">
        <is>
          <t>Café</t>
        </is>
      </c>
      <c r="F1092" t="inlineStr">
        <is>
          <t>South</t>
        </is>
      </c>
      <c r="G1092" t="inlineStr">
        <is>
          <t>Tom W.</t>
        </is>
      </c>
      <c r="H1092" t="inlineStr">
        <is>
          <t>Loose-leaf tea 500g</t>
        </is>
      </c>
      <c r="I1092" t="inlineStr">
        <is>
          <t>Beverages</t>
        </is>
      </c>
      <c r="J1092" t="n">
        <v>3</v>
      </c>
      <c r="K1092" s="26" t="n">
        <v>19.47</v>
      </c>
      <c r="L1092" s="26">
        <f>J1092*K1092</f>
        <v>58.41</v>
      </c>
      <c r="M1092" s="26" t="n">
        <v>11.55</v>
      </c>
      <c r="N1092" s="26">
        <f>J1092*M1092</f>
        <v>34.65</v>
      </c>
      <c r="O1092" s="26">
        <f>L1092-N1092</f>
        <v>23.76</v>
      </c>
      <c r="P1092">
        <f>IF(AND(OR(Dashboard!$C$5="All",F1092=Dashboard!$C$5),OR(Dashboard!$G$5="All",I1092=Dashboard!$G$5),OR(Dashboard!$K$5="All",G1092=Dashboard!$K$5)),1,0)</f>
        <v>1</v>
      </c>
      <c r="Q1092">
        <f>IF(P1092=1,IF(COUNTIFS($C$2:C1092,C1092,$P$2:P1092,1)=1,1,0),0)</f>
        <v>0</v>
      </c>
    </row>
    <row r="1093">
      <c r="A1093" s="24" t="n">
        <v>46069</v>
      </c>
      <c r="B1093" s="25" t="n">
        <v>46054</v>
      </c>
      <c r="C1093" t="inlineStr">
        <is>
          <t>SO-26366</t>
        </is>
      </c>
      <c r="D1093" t="inlineStr">
        <is>
          <t>Haskett Café</t>
        </is>
      </c>
      <c r="E1093" t="inlineStr">
        <is>
          <t>Café</t>
        </is>
      </c>
      <c r="F1093" t="inlineStr">
        <is>
          <t>South</t>
        </is>
      </c>
      <c r="G1093" t="inlineStr">
        <is>
          <t>Tom W.</t>
        </is>
      </c>
      <c r="H1093" t="inlineStr">
        <is>
          <t>Rolled oats 5kg</t>
        </is>
      </c>
      <c r="I1093" t="inlineStr">
        <is>
          <t>Dry goods</t>
        </is>
      </c>
      <c r="J1093" t="n">
        <v>4</v>
      </c>
      <c r="K1093" s="26" t="n">
        <v>15.19</v>
      </c>
      <c r="L1093" s="26">
        <f>J1093*K1093</f>
        <v>60.76</v>
      </c>
      <c r="M1093" s="26" t="n">
        <v>10.34</v>
      </c>
      <c r="N1093" s="26">
        <f>J1093*M1093</f>
        <v>41.36</v>
      </c>
      <c r="O1093" s="26">
        <f>L1093-N1093</f>
        <v>19.4</v>
      </c>
      <c r="P1093">
        <f>IF(AND(OR(Dashboard!$C$5="All",F1093=Dashboard!$C$5),OR(Dashboard!$G$5="All",I1093=Dashboard!$G$5),OR(Dashboard!$K$5="All",G1093=Dashboard!$K$5)),1,0)</f>
        <v>1</v>
      </c>
      <c r="Q1093">
        <f>IF(P1093=1,IF(COUNTIFS($C$2:C1093,C1093,$P$2:P1093,1)=1,1,0),0)</f>
        <v>1</v>
      </c>
    </row>
    <row r="1094">
      <c r="A1094" s="24" t="n">
        <v>46069</v>
      </c>
      <c r="B1094" s="25" t="n">
        <v>46054</v>
      </c>
      <c r="C1094" t="inlineStr">
        <is>
          <t>SO-26366</t>
        </is>
      </c>
      <c r="D1094" t="inlineStr">
        <is>
          <t>Haskett Café</t>
        </is>
      </c>
      <c r="E1094" t="inlineStr">
        <is>
          <t>Café</t>
        </is>
      </c>
      <c r="F1094" t="inlineStr">
        <is>
          <t>South</t>
        </is>
      </c>
      <c r="G1094" t="inlineStr">
        <is>
          <t>Tom W.</t>
        </is>
      </c>
      <c r="H1094" t="inlineStr">
        <is>
          <t>Sourdough loaf x10</t>
        </is>
      </c>
      <c r="I1094" t="inlineStr">
        <is>
          <t>Bakery</t>
        </is>
      </c>
      <c r="J1094" t="n">
        <v>2</v>
      </c>
      <c r="K1094" s="26" t="n">
        <v>53.56</v>
      </c>
      <c r="L1094" s="26">
        <f>J1094*K1094</f>
        <v>107.12</v>
      </c>
      <c r="M1094" s="26" t="n">
        <v>30.78</v>
      </c>
      <c r="N1094" s="26">
        <f>J1094*M1094</f>
        <v>61.56</v>
      </c>
      <c r="O1094" s="26">
        <f>L1094-N1094</f>
        <v>45.56</v>
      </c>
      <c r="P1094">
        <f>IF(AND(OR(Dashboard!$C$5="All",F1094=Dashboard!$C$5),OR(Dashboard!$G$5="All",I1094=Dashboard!$G$5),OR(Dashboard!$K$5="All",G1094=Dashboard!$K$5)),1,0)</f>
        <v>1</v>
      </c>
      <c r="Q1094">
        <f>IF(P1094=1,IF(COUNTIFS($C$2:C1094,C1094,$P$2:P1094,1)=1,1,0),0)</f>
        <v>0</v>
      </c>
    </row>
    <row r="1095">
      <c r="A1095" s="24" t="n">
        <v>46069</v>
      </c>
      <c r="B1095" s="25" t="n">
        <v>46054</v>
      </c>
      <c r="C1095" t="inlineStr">
        <is>
          <t>SO-26366</t>
        </is>
      </c>
      <c r="D1095" t="inlineStr">
        <is>
          <t>Haskett Café</t>
        </is>
      </c>
      <c r="E1095" t="inlineStr">
        <is>
          <t>Café</t>
        </is>
      </c>
      <c r="F1095" t="inlineStr">
        <is>
          <t>South</t>
        </is>
      </c>
      <c r="G1095" t="inlineStr">
        <is>
          <t>Tom W.</t>
        </is>
      </c>
      <c r="H1095" t="inlineStr">
        <is>
          <t>Orange juice 2L x6</t>
        </is>
      </c>
      <c r="I1095" t="inlineStr">
        <is>
          <t>Beverages</t>
        </is>
      </c>
      <c r="J1095" t="n">
        <v>12</v>
      </c>
      <c r="K1095" s="26" t="n">
        <v>27.81</v>
      </c>
      <c r="L1095" s="26">
        <f>J1095*K1095</f>
        <v>333.72</v>
      </c>
      <c r="M1095" s="26" t="n">
        <v>17.69</v>
      </c>
      <c r="N1095" s="26">
        <f>J1095*M1095</f>
        <v>212.28</v>
      </c>
      <c r="O1095" s="26">
        <f>L1095-N1095</f>
        <v>121.44</v>
      </c>
      <c r="P1095">
        <f>IF(AND(OR(Dashboard!$C$5="All",F1095=Dashboard!$C$5),OR(Dashboard!$G$5="All",I1095=Dashboard!$G$5),OR(Dashboard!$K$5="All",G1095=Dashboard!$K$5)),1,0)</f>
        <v>1</v>
      </c>
      <c r="Q1095">
        <f>IF(P1095=1,IF(COUNTIFS($C$2:C1095,C1095,$P$2:P1095,1)=1,1,0),0)</f>
        <v>0</v>
      </c>
    </row>
    <row r="1096">
      <c r="A1096" s="24" t="n">
        <v>46069</v>
      </c>
      <c r="B1096" s="25" t="n">
        <v>46054</v>
      </c>
      <c r="C1096" t="inlineStr">
        <is>
          <t>SO-26386</t>
        </is>
      </c>
      <c r="D1096" t="inlineStr">
        <is>
          <t>Kellamere Bistro</t>
        </is>
      </c>
      <c r="E1096" t="inlineStr">
        <is>
          <t>Restaurant</t>
        </is>
      </c>
      <c r="F1096" t="inlineStr">
        <is>
          <t>East</t>
        </is>
      </c>
      <c r="G1096" t="inlineStr">
        <is>
          <t>Priya N.</t>
        </is>
      </c>
      <c r="H1096" t="inlineStr">
        <is>
          <t>Chips 2.5kg x4</t>
        </is>
      </c>
      <c r="I1096" t="inlineStr">
        <is>
          <t>Frozen</t>
        </is>
      </c>
      <c r="J1096" t="n">
        <v>4</v>
      </c>
      <c r="K1096" s="26" t="n">
        <v>30.49</v>
      </c>
      <c r="L1096" s="26">
        <f>J1096*K1096</f>
        <v>121.96</v>
      </c>
      <c r="M1096" s="26" t="n">
        <v>22.04</v>
      </c>
      <c r="N1096" s="26">
        <f>J1096*M1096</f>
        <v>88.16</v>
      </c>
      <c r="O1096" s="26">
        <f>L1096-N1096</f>
        <v>33.8</v>
      </c>
      <c r="P1096">
        <f>IF(AND(OR(Dashboard!$C$5="All",F1096=Dashboard!$C$5),OR(Dashboard!$G$5="All",I1096=Dashboard!$G$5),OR(Dashboard!$K$5="All",G1096=Dashboard!$K$5)),1,0)</f>
        <v>1</v>
      </c>
      <c r="Q1096">
        <f>IF(P1096=1,IF(COUNTIFS($C$2:C1096,C1096,$P$2:P1096,1)=1,1,0),0)</f>
        <v>1</v>
      </c>
    </row>
    <row r="1097">
      <c r="A1097" s="24" t="n">
        <v>46069</v>
      </c>
      <c r="B1097" s="25" t="n">
        <v>46054</v>
      </c>
      <c r="C1097" t="inlineStr">
        <is>
          <t>SO-26386</t>
        </is>
      </c>
      <c r="D1097" t="inlineStr">
        <is>
          <t>Kellamere Bistro</t>
        </is>
      </c>
      <c r="E1097" t="inlineStr">
        <is>
          <t>Restaurant</t>
        </is>
      </c>
      <c r="F1097" t="inlineStr">
        <is>
          <t>East</t>
        </is>
      </c>
      <c r="G1097" t="inlineStr">
        <is>
          <t>Priya N.</t>
        </is>
      </c>
      <c r="H1097" t="inlineStr">
        <is>
          <t>Full cream milk 2L x6</t>
        </is>
      </c>
      <c r="I1097" t="inlineStr">
        <is>
          <t>Dairy &amp; eggs</t>
        </is>
      </c>
      <c r="J1097" t="n">
        <v>14</v>
      </c>
      <c r="K1097" s="26" t="n">
        <v>16.07</v>
      </c>
      <c r="L1097" s="26">
        <f>J1097*K1097</f>
        <v>224.98</v>
      </c>
      <c r="M1097" s="26" t="n">
        <v>12.07</v>
      </c>
      <c r="N1097" s="26">
        <f>J1097*M1097</f>
        <v>168.98</v>
      </c>
      <c r="O1097" s="26">
        <f>L1097-N1097</f>
        <v>56</v>
      </c>
      <c r="P1097">
        <f>IF(AND(OR(Dashboard!$C$5="All",F1097=Dashboard!$C$5),OR(Dashboard!$G$5="All",I1097=Dashboard!$G$5),OR(Dashboard!$K$5="All",G1097=Dashboard!$K$5)),1,0)</f>
        <v>1</v>
      </c>
      <c r="Q1097">
        <f>IF(P1097=1,IF(COUNTIFS($C$2:C1097,C1097,$P$2:P1097,1)=1,1,0),0)</f>
        <v>0</v>
      </c>
    </row>
    <row r="1098">
      <c r="A1098" s="24" t="n">
        <v>46070</v>
      </c>
      <c r="B1098" s="25" t="n">
        <v>46054</v>
      </c>
      <c r="C1098" t="inlineStr">
        <is>
          <t>SO-26341</t>
        </is>
      </c>
      <c r="D1098" t="inlineStr">
        <is>
          <t>Ebberly Café</t>
        </is>
      </c>
      <c r="E1098" t="inlineStr">
        <is>
          <t>Café</t>
        </is>
      </c>
      <c r="F1098" t="inlineStr">
        <is>
          <t>North</t>
        </is>
      </c>
      <c r="G1098" t="inlineStr">
        <is>
          <t>Priya N.</t>
        </is>
      </c>
      <c r="H1098" t="inlineStr">
        <is>
          <t>Barista milk 1L x12</t>
        </is>
      </c>
      <c r="I1098" t="inlineStr">
        <is>
          <t>Dairy &amp; eggs</t>
        </is>
      </c>
      <c r="J1098" t="n">
        <v>13</v>
      </c>
      <c r="K1098" s="26" t="n">
        <v>27.19</v>
      </c>
      <c r="L1098" s="26">
        <f>J1098*K1098</f>
        <v>353.47</v>
      </c>
      <c r="M1098" s="26" t="n">
        <v>21.39</v>
      </c>
      <c r="N1098" s="26">
        <f>J1098*M1098</f>
        <v>278.07</v>
      </c>
      <c r="O1098" s="26">
        <f>L1098-N1098</f>
        <v>75.4</v>
      </c>
      <c r="P1098">
        <f>IF(AND(OR(Dashboard!$C$5="All",F1098=Dashboard!$C$5),OR(Dashboard!$G$5="All",I1098=Dashboard!$G$5),OR(Dashboard!$K$5="All",G1098=Dashboard!$K$5)),1,0)</f>
        <v>1</v>
      </c>
      <c r="Q1098">
        <f>IF(P1098=1,IF(COUNTIFS($C$2:C1098,C1098,$P$2:P1098,1)=1,1,0),0)</f>
        <v>1</v>
      </c>
    </row>
    <row r="1099">
      <c r="A1099" s="24" t="n">
        <v>46070</v>
      </c>
      <c r="B1099" s="25" t="n">
        <v>46054</v>
      </c>
      <c r="C1099" t="inlineStr">
        <is>
          <t>SO-26341</t>
        </is>
      </c>
      <c r="D1099" t="inlineStr">
        <is>
          <t>Ebberly Café</t>
        </is>
      </c>
      <c r="E1099" t="inlineStr">
        <is>
          <t>Café</t>
        </is>
      </c>
      <c r="F1099" t="inlineStr">
        <is>
          <t>North</t>
        </is>
      </c>
      <c r="G1099" t="inlineStr">
        <is>
          <t>Priya N.</t>
        </is>
      </c>
      <c r="H1099" t="inlineStr">
        <is>
          <t>Puff pastry sheets 5kg</t>
        </is>
      </c>
      <c r="I1099" t="inlineStr">
        <is>
          <t>Frozen</t>
        </is>
      </c>
      <c r="J1099" t="n">
        <v>9</v>
      </c>
      <c r="K1099" s="26" t="n">
        <v>35.02</v>
      </c>
      <c r="L1099" s="26">
        <f>J1099*K1099</f>
        <v>315.18</v>
      </c>
      <c r="M1099" s="26" t="n">
        <v>24.4</v>
      </c>
      <c r="N1099" s="26">
        <f>J1099*M1099</f>
        <v>219.6</v>
      </c>
      <c r="O1099" s="26">
        <f>L1099-N1099</f>
        <v>95.58</v>
      </c>
      <c r="P1099">
        <f>IF(AND(OR(Dashboard!$C$5="All",F1099=Dashboard!$C$5),OR(Dashboard!$G$5="All",I1099=Dashboard!$G$5),OR(Dashboard!$K$5="All",G1099=Dashboard!$K$5)),1,0)</f>
        <v>1</v>
      </c>
      <c r="Q1099">
        <f>IF(P1099=1,IF(COUNTIFS($C$2:C1099,C1099,$P$2:P1099,1)=1,1,0),0)</f>
        <v>0</v>
      </c>
    </row>
    <row r="1100">
      <c r="A1100" s="24" t="n">
        <v>46070</v>
      </c>
      <c r="B1100" s="25" t="n">
        <v>46054</v>
      </c>
      <c r="C1100" t="inlineStr">
        <is>
          <t>SO-26341</t>
        </is>
      </c>
      <c r="D1100" t="inlineStr">
        <is>
          <t>Ebberly Café</t>
        </is>
      </c>
      <c r="E1100" t="inlineStr">
        <is>
          <t>Café</t>
        </is>
      </c>
      <c r="F1100" t="inlineStr">
        <is>
          <t>North</t>
        </is>
      </c>
      <c r="G1100" t="inlineStr">
        <is>
          <t>Priya N.</t>
        </is>
      </c>
      <c r="H1100" t="inlineStr">
        <is>
          <t>Canned tomatoes 2.5kg</t>
        </is>
      </c>
      <c r="I1100" t="inlineStr">
        <is>
          <t>Dry goods</t>
        </is>
      </c>
      <c r="J1100" t="n">
        <v>7</v>
      </c>
      <c r="K1100" s="26" t="n">
        <v>8.19</v>
      </c>
      <c r="L1100" s="26">
        <f>J1100*K1100</f>
        <v>57.33</v>
      </c>
      <c r="M1100" s="26" t="n">
        <v>5.54</v>
      </c>
      <c r="N1100" s="26">
        <f>J1100*M1100</f>
        <v>38.78</v>
      </c>
      <c r="O1100" s="26">
        <f>L1100-N1100</f>
        <v>18.55</v>
      </c>
      <c r="P1100">
        <f>IF(AND(OR(Dashboard!$C$5="All",F1100=Dashboard!$C$5),OR(Dashboard!$G$5="All",I1100=Dashboard!$G$5),OR(Dashboard!$K$5="All",G1100=Dashboard!$K$5)),1,0)</f>
        <v>1</v>
      </c>
      <c r="Q1100">
        <f>IF(P1100=1,IF(COUNTIFS($C$2:C1100,C1100,$P$2:P1100,1)=1,1,0),0)</f>
        <v>0</v>
      </c>
    </row>
    <row r="1101">
      <c r="A1101" s="24" t="n">
        <v>46071</v>
      </c>
      <c r="B1101" s="25" t="n">
        <v>46054</v>
      </c>
      <c r="C1101" t="inlineStr">
        <is>
          <t>SO-26346</t>
        </is>
      </c>
      <c r="D1101" t="inlineStr">
        <is>
          <t>Oskaby Coffee House</t>
        </is>
      </c>
      <c r="E1101" t="inlineStr">
        <is>
          <t>Café</t>
        </is>
      </c>
      <c r="F1101" t="inlineStr">
        <is>
          <t>South</t>
        </is>
      </c>
      <c r="G1101" t="inlineStr">
        <is>
          <t>Tom W.</t>
        </is>
      </c>
      <c r="H1101" t="inlineStr">
        <is>
          <t>Loose-leaf tea 500g</t>
        </is>
      </c>
      <c r="I1101" t="inlineStr">
        <is>
          <t>Beverages</t>
        </is>
      </c>
      <c r="J1101" t="n">
        <v>14</v>
      </c>
      <c r="K1101" s="26" t="n">
        <v>19.47</v>
      </c>
      <c r="L1101" s="26">
        <f>J1101*K1101</f>
        <v>272.58</v>
      </c>
      <c r="M1101" s="26" t="n">
        <v>11.96</v>
      </c>
      <c r="N1101" s="26">
        <f>J1101*M1101</f>
        <v>167.44</v>
      </c>
      <c r="O1101" s="26">
        <f>L1101-N1101</f>
        <v>105.14</v>
      </c>
      <c r="P1101">
        <f>IF(AND(OR(Dashboard!$C$5="All",F1101=Dashboard!$C$5),OR(Dashboard!$G$5="All",I1101=Dashboard!$G$5),OR(Dashboard!$K$5="All",G1101=Dashboard!$K$5)),1,0)</f>
        <v>1</v>
      </c>
      <c r="Q1101">
        <f>IF(P1101=1,IF(COUNTIFS($C$2:C1101,C1101,$P$2:P1101,1)=1,1,0),0)</f>
        <v>1</v>
      </c>
    </row>
    <row r="1102">
      <c r="A1102" s="24" t="n">
        <v>46071</v>
      </c>
      <c r="B1102" s="25" t="n">
        <v>46054</v>
      </c>
      <c r="C1102" t="inlineStr">
        <is>
          <t>SO-26346</t>
        </is>
      </c>
      <c r="D1102" t="inlineStr">
        <is>
          <t>Oskaby Coffee House</t>
        </is>
      </c>
      <c r="E1102" t="inlineStr">
        <is>
          <t>Café</t>
        </is>
      </c>
      <c r="F1102" t="inlineStr">
        <is>
          <t>South</t>
        </is>
      </c>
      <c r="G1102" t="inlineStr">
        <is>
          <t>Tom W.</t>
        </is>
      </c>
      <c r="H1102" t="inlineStr">
        <is>
          <t>Rolled oats 5kg</t>
        </is>
      </c>
      <c r="I1102" t="inlineStr">
        <is>
          <t>Dry goods</t>
        </is>
      </c>
      <c r="J1102" t="n">
        <v>8</v>
      </c>
      <c r="K1102" s="26" t="n">
        <v>15.19</v>
      </c>
      <c r="L1102" s="26">
        <f>J1102*K1102</f>
        <v>121.52</v>
      </c>
      <c r="M1102" s="26" t="n">
        <v>10.81</v>
      </c>
      <c r="N1102" s="26">
        <f>J1102*M1102</f>
        <v>86.48</v>
      </c>
      <c r="O1102" s="26">
        <f>L1102-N1102</f>
        <v>35.04</v>
      </c>
      <c r="P1102">
        <f>IF(AND(OR(Dashboard!$C$5="All",F1102=Dashboard!$C$5),OR(Dashboard!$G$5="All",I1102=Dashboard!$G$5),OR(Dashboard!$K$5="All",G1102=Dashboard!$K$5)),1,0)</f>
        <v>1</v>
      </c>
      <c r="Q1102">
        <f>IF(P1102=1,IF(COUNTIFS($C$2:C1102,C1102,$P$2:P1102,1)=1,1,0),0)</f>
        <v>0</v>
      </c>
    </row>
    <row r="1103">
      <c r="A1103" s="24" t="n">
        <v>46071</v>
      </c>
      <c r="B1103" s="25" t="n">
        <v>46054</v>
      </c>
      <c r="C1103" t="inlineStr">
        <is>
          <t>SO-26346</t>
        </is>
      </c>
      <c r="D1103" t="inlineStr">
        <is>
          <t>Oskaby Coffee House</t>
        </is>
      </c>
      <c r="E1103" t="inlineStr">
        <is>
          <t>Café</t>
        </is>
      </c>
      <c r="F1103" t="inlineStr">
        <is>
          <t>South</t>
        </is>
      </c>
      <c r="G1103" t="inlineStr">
        <is>
          <t>Tom W.</t>
        </is>
      </c>
      <c r="H1103" t="inlineStr">
        <is>
          <t>Puff pastry sheets 5kg</t>
        </is>
      </c>
      <c r="I1103" t="inlineStr">
        <is>
          <t>Frozen</t>
        </is>
      </c>
      <c r="J1103" t="n">
        <v>13</v>
      </c>
      <c r="K1103" s="26" t="n">
        <v>35.02</v>
      </c>
      <c r="L1103" s="26">
        <f>J1103*K1103</f>
        <v>455.26</v>
      </c>
      <c r="M1103" s="26" t="n">
        <v>25.06</v>
      </c>
      <c r="N1103" s="26">
        <f>J1103*M1103</f>
        <v>325.78</v>
      </c>
      <c r="O1103" s="26">
        <f>L1103-N1103</f>
        <v>129.48</v>
      </c>
      <c r="P1103">
        <f>IF(AND(OR(Dashboard!$C$5="All",F1103=Dashboard!$C$5),OR(Dashboard!$G$5="All",I1103=Dashboard!$G$5),OR(Dashboard!$K$5="All",G1103=Dashboard!$K$5)),1,0)</f>
        <v>1</v>
      </c>
      <c r="Q1103">
        <f>IF(P1103=1,IF(COUNTIFS($C$2:C1103,C1103,$P$2:P1103,1)=1,1,0),0)</f>
        <v>0</v>
      </c>
    </row>
    <row r="1104">
      <c r="A1104" s="24" t="n">
        <v>46071</v>
      </c>
      <c r="B1104" s="25" t="n">
        <v>46054</v>
      </c>
      <c r="C1104" t="inlineStr">
        <is>
          <t>SO-26348</t>
        </is>
      </c>
      <c r="D1104" t="inlineStr">
        <is>
          <t>Thornable Kitchen</t>
        </is>
      </c>
      <c r="E1104" t="inlineStr">
        <is>
          <t>Restaurant</t>
        </is>
      </c>
      <c r="F1104" t="inlineStr">
        <is>
          <t>South</t>
        </is>
      </c>
      <c r="G1104" t="inlineStr">
        <is>
          <t>Tom W.</t>
        </is>
      </c>
      <c r="H1104" t="inlineStr">
        <is>
          <t>Chips 2.5kg x4</t>
        </is>
      </c>
      <c r="I1104" t="inlineStr">
        <is>
          <t>Frozen</t>
        </is>
      </c>
      <c r="J1104" t="n">
        <v>7</v>
      </c>
      <c r="K1104" s="26" t="n">
        <v>30.49</v>
      </c>
      <c r="L1104" s="26">
        <f>J1104*K1104</f>
        <v>213.43</v>
      </c>
      <c r="M1104" s="26" t="n">
        <v>21.8</v>
      </c>
      <c r="N1104" s="26">
        <f>J1104*M1104</f>
        <v>152.6</v>
      </c>
      <c r="O1104" s="26">
        <f>L1104-N1104</f>
        <v>60.83</v>
      </c>
      <c r="P1104">
        <f>IF(AND(OR(Dashboard!$C$5="All",F1104=Dashboard!$C$5),OR(Dashboard!$G$5="All",I1104=Dashboard!$G$5),OR(Dashboard!$K$5="All",G1104=Dashboard!$K$5)),1,0)</f>
        <v>1</v>
      </c>
      <c r="Q1104">
        <f>IF(P1104=1,IF(COUNTIFS($C$2:C1104,C1104,$P$2:P1104,1)=1,1,0),0)</f>
        <v>1</v>
      </c>
    </row>
    <row r="1105">
      <c r="A1105" s="24" t="n">
        <v>46071</v>
      </c>
      <c r="B1105" s="25" t="n">
        <v>46054</v>
      </c>
      <c r="C1105" t="inlineStr">
        <is>
          <t>SO-26348</t>
        </is>
      </c>
      <c r="D1105" t="inlineStr">
        <is>
          <t>Thornable Kitchen</t>
        </is>
      </c>
      <c r="E1105" t="inlineStr">
        <is>
          <t>Restaurant</t>
        </is>
      </c>
      <c r="F1105" t="inlineStr">
        <is>
          <t>South</t>
        </is>
      </c>
      <c r="G1105" t="inlineStr">
        <is>
          <t>Tom W.</t>
        </is>
      </c>
      <c r="H1105" t="inlineStr">
        <is>
          <t>Chai concentrate 1L x6</t>
        </is>
      </c>
      <c r="I1105" t="inlineStr">
        <is>
          <t>Beverages</t>
        </is>
      </c>
      <c r="J1105" t="n">
        <v>12</v>
      </c>
      <c r="K1105" s="26" t="n">
        <v>43.26</v>
      </c>
      <c r="L1105" s="26">
        <f>J1105*K1105</f>
        <v>519.12</v>
      </c>
      <c r="M1105" s="26" t="n">
        <v>25.95</v>
      </c>
      <c r="N1105" s="26">
        <f>J1105*M1105</f>
        <v>311.4</v>
      </c>
      <c r="O1105" s="26">
        <f>L1105-N1105</f>
        <v>207.72</v>
      </c>
      <c r="P1105">
        <f>IF(AND(OR(Dashboard!$C$5="All",F1105=Dashboard!$C$5),OR(Dashboard!$G$5="All",I1105=Dashboard!$G$5),OR(Dashboard!$K$5="All",G1105=Dashboard!$K$5)),1,0)</f>
        <v>1</v>
      </c>
      <c r="Q1105">
        <f>IF(P1105=1,IF(COUNTIFS($C$2:C1105,C1105,$P$2:P1105,1)=1,1,0),0)</f>
        <v>0</v>
      </c>
    </row>
    <row r="1106">
      <c r="A1106" s="24" t="n">
        <v>46071</v>
      </c>
      <c r="B1106" s="25" t="n">
        <v>46054</v>
      </c>
      <c r="C1106" t="inlineStr">
        <is>
          <t>SO-26353</t>
        </is>
      </c>
      <c r="D1106" t="inlineStr">
        <is>
          <t>Ashgrin Bistro</t>
        </is>
      </c>
      <c r="E1106" t="inlineStr">
        <is>
          <t>Restaurant</t>
        </is>
      </c>
      <c r="F1106" t="inlineStr">
        <is>
          <t>West</t>
        </is>
      </c>
      <c r="G1106" t="inlineStr">
        <is>
          <t>Lena K.</t>
        </is>
      </c>
      <c r="H1106" t="inlineStr">
        <is>
          <t>Unsalted butter 5kg</t>
        </is>
      </c>
      <c r="I1106" t="inlineStr">
        <is>
          <t>Dairy &amp; eggs</t>
        </is>
      </c>
      <c r="J1106" t="n">
        <v>7</v>
      </c>
      <c r="K1106" s="26" t="n">
        <v>59.74</v>
      </c>
      <c r="L1106" s="26">
        <f>J1106*K1106</f>
        <v>418.18</v>
      </c>
      <c r="M1106" s="26" t="n">
        <v>45.59</v>
      </c>
      <c r="N1106" s="26">
        <f>J1106*M1106</f>
        <v>319.13</v>
      </c>
      <c r="O1106" s="26">
        <f>L1106-N1106</f>
        <v>99.05</v>
      </c>
      <c r="P1106">
        <f>IF(AND(OR(Dashboard!$C$5="All",F1106=Dashboard!$C$5),OR(Dashboard!$G$5="All",I1106=Dashboard!$G$5),OR(Dashboard!$K$5="All",G1106=Dashboard!$K$5)),1,0)</f>
        <v>1</v>
      </c>
      <c r="Q1106">
        <f>IF(P1106=1,IF(COUNTIFS($C$2:C1106,C1106,$P$2:P1106,1)=1,1,0),0)</f>
        <v>1</v>
      </c>
    </row>
    <row r="1107">
      <c r="A1107" s="24" t="n">
        <v>46071</v>
      </c>
      <c r="B1107" s="25" t="n">
        <v>46054</v>
      </c>
      <c r="C1107" t="inlineStr">
        <is>
          <t>SO-26353</t>
        </is>
      </c>
      <c r="D1107" t="inlineStr">
        <is>
          <t>Ashgrin Bistro</t>
        </is>
      </c>
      <c r="E1107" t="inlineStr">
        <is>
          <t>Restaurant</t>
        </is>
      </c>
      <c r="F1107" t="inlineStr">
        <is>
          <t>West</t>
        </is>
      </c>
      <c r="G1107" t="inlineStr">
        <is>
          <t>Lena K.</t>
        </is>
      </c>
      <c r="H1107" t="inlineStr">
        <is>
          <t>Coffee beans 1kg</t>
        </is>
      </c>
      <c r="I1107" t="inlineStr">
        <is>
          <t>Beverages</t>
        </is>
      </c>
      <c r="J1107" t="n">
        <v>6</v>
      </c>
      <c r="K1107" s="26" t="n">
        <v>32.45</v>
      </c>
      <c r="L1107" s="26">
        <f>J1107*K1107</f>
        <v>194.7</v>
      </c>
      <c r="M1107" s="26" t="n">
        <v>20.06</v>
      </c>
      <c r="N1107" s="26">
        <f>J1107*M1107</f>
        <v>120.36</v>
      </c>
      <c r="O1107" s="26">
        <f>L1107-N1107</f>
        <v>74.34</v>
      </c>
      <c r="P1107">
        <f>IF(AND(OR(Dashboard!$C$5="All",F1107=Dashboard!$C$5),OR(Dashboard!$G$5="All",I1107=Dashboard!$G$5),OR(Dashboard!$K$5="All",G1107=Dashboard!$K$5)),1,0)</f>
        <v>1</v>
      </c>
      <c r="Q1107">
        <f>IF(P1107=1,IF(COUNTIFS($C$2:C1107,C1107,$P$2:P1107,1)=1,1,0),0)</f>
        <v>0</v>
      </c>
    </row>
    <row r="1108">
      <c r="A1108" s="24" t="n">
        <v>46071</v>
      </c>
      <c r="B1108" s="25" t="n">
        <v>46054</v>
      </c>
      <c r="C1108" t="inlineStr">
        <is>
          <t>SO-26360</t>
        </is>
      </c>
      <c r="D1108" t="inlineStr">
        <is>
          <t>Dunmarra Pantry</t>
        </is>
      </c>
      <c r="E1108" t="inlineStr">
        <is>
          <t>Grocer</t>
        </is>
      </c>
      <c r="F1108" t="inlineStr">
        <is>
          <t>North</t>
        </is>
      </c>
      <c r="G1108" t="inlineStr">
        <is>
          <t>Priya N.</t>
        </is>
      </c>
      <c r="H1108" t="inlineStr">
        <is>
          <t>Free-range eggs 15dz</t>
        </is>
      </c>
      <c r="I1108" t="inlineStr">
        <is>
          <t>Dairy &amp; eggs</t>
        </is>
      </c>
      <c r="J1108" t="n">
        <v>8</v>
      </c>
      <c r="K1108" s="26" t="n">
        <v>86.52</v>
      </c>
      <c r="L1108" s="26">
        <f>J1108*K1108</f>
        <v>692.16</v>
      </c>
      <c r="M1108" s="26" t="n">
        <v>65.73999999999999</v>
      </c>
      <c r="N1108" s="26">
        <f>J1108*M1108</f>
        <v>525.92</v>
      </c>
      <c r="O1108" s="26">
        <f>L1108-N1108</f>
        <v>166.24</v>
      </c>
      <c r="P1108">
        <f>IF(AND(OR(Dashboard!$C$5="All",F1108=Dashboard!$C$5),OR(Dashboard!$G$5="All",I1108=Dashboard!$G$5),OR(Dashboard!$K$5="All",G1108=Dashboard!$K$5)),1,0)</f>
        <v>1</v>
      </c>
      <c r="Q1108">
        <f>IF(P1108=1,IF(COUNTIFS($C$2:C1108,C1108,$P$2:P1108,1)=1,1,0),0)</f>
        <v>1</v>
      </c>
    </row>
    <row r="1109">
      <c r="A1109" s="24" t="n">
        <v>46071</v>
      </c>
      <c r="B1109" s="25" t="n">
        <v>46054</v>
      </c>
      <c r="C1109" t="inlineStr">
        <is>
          <t>SO-26360</t>
        </is>
      </c>
      <c r="D1109" t="inlineStr">
        <is>
          <t>Dunmarra Pantry</t>
        </is>
      </c>
      <c r="E1109" t="inlineStr">
        <is>
          <t>Grocer</t>
        </is>
      </c>
      <c r="F1109" t="inlineStr">
        <is>
          <t>North</t>
        </is>
      </c>
      <c r="G1109" t="inlineStr">
        <is>
          <t>Priya N.</t>
        </is>
      </c>
      <c r="H1109" t="inlineStr">
        <is>
          <t>Brioche buns x24</t>
        </is>
      </c>
      <c r="I1109" t="inlineStr">
        <is>
          <t>Bakery</t>
        </is>
      </c>
      <c r="J1109" t="n">
        <v>21</v>
      </c>
      <c r="K1109" s="26" t="n">
        <v>27.19</v>
      </c>
      <c r="L1109" s="26">
        <f>J1109*K1109</f>
        <v>570.99</v>
      </c>
      <c r="M1109" s="26" t="n">
        <v>16.22</v>
      </c>
      <c r="N1109" s="26">
        <f>J1109*M1109</f>
        <v>340.62</v>
      </c>
      <c r="O1109" s="26">
        <f>L1109-N1109</f>
        <v>230.37</v>
      </c>
      <c r="P1109">
        <f>IF(AND(OR(Dashboard!$C$5="All",F1109=Dashboard!$C$5),OR(Dashboard!$G$5="All",I1109=Dashboard!$G$5),OR(Dashboard!$K$5="All",G1109=Dashboard!$K$5)),1,0)</f>
        <v>1</v>
      </c>
      <c r="Q1109">
        <f>IF(P1109=1,IF(COUNTIFS($C$2:C1109,C1109,$P$2:P1109,1)=1,1,0),0)</f>
        <v>0</v>
      </c>
    </row>
    <row r="1110">
      <c r="A1110" s="24" t="n">
        <v>46071</v>
      </c>
      <c r="B1110" s="25" t="n">
        <v>46054</v>
      </c>
      <c r="C1110" t="inlineStr">
        <is>
          <t>SO-26375</t>
        </is>
      </c>
      <c r="D1110" t="inlineStr">
        <is>
          <t>Bellcourt Kitchen</t>
        </is>
      </c>
      <c r="E1110" t="inlineStr">
        <is>
          <t>Restaurant</t>
        </is>
      </c>
      <c r="F1110" t="inlineStr">
        <is>
          <t>East</t>
        </is>
      </c>
      <c r="G1110" t="inlineStr">
        <is>
          <t>Priya N.</t>
        </is>
      </c>
      <c r="H1110" t="inlineStr">
        <is>
          <t>Unsalted butter 5kg</t>
        </is>
      </c>
      <c r="I1110" t="inlineStr">
        <is>
          <t>Dairy &amp; eggs</t>
        </is>
      </c>
      <c r="J1110" t="n">
        <v>14</v>
      </c>
      <c r="K1110" s="26" t="n">
        <v>59.74</v>
      </c>
      <c r="L1110" s="26">
        <f>J1110*K1110</f>
        <v>836.36</v>
      </c>
      <c r="M1110" s="26" t="n">
        <v>44.13</v>
      </c>
      <c r="N1110" s="26">
        <f>J1110*M1110</f>
        <v>617.82</v>
      </c>
      <c r="O1110" s="26">
        <f>L1110-N1110</f>
        <v>218.54</v>
      </c>
      <c r="P1110">
        <f>IF(AND(OR(Dashboard!$C$5="All",F1110=Dashboard!$C$5),OR(Dashboard!$G$5="All",I1110=Dashboard!$G$5),OR(Dashboard!$K$5="All",G1110=Dashboard!$K$5)),1,0)</f>
        <v>1</v>
      </c>
      <c r="Q1110">
        <f>IF(P1110=1,IF(COUNTIFS($C$2:C1110,C1110,$P$2:P1110,1)=1,1,0),0)</f>
        <v>1</v>
      </c>
    </row>
    <row r="1111">
      <c r="A1111" s="24" t="n">
        <v>46071</v>
      </c>
      <c r="B1111" s="25" t="n">
        <v>46054</v>
      </c>
      <c r="C1111" t="inlineStr">
        <is>
          <t>SO-26375</t>
        </is>
      </c>
      <c r="D1111" t="inlineStr">
        <is>
          <t>Bellcourt Kitchen</t>
        </is>
      </c>
      <c r="E1111" t="inlineStr">
        <is>
          <t>Restaurant</t>
        </is>
      </c>
      <c r="F1111" t="inlineStr">
        <is>
          <t>East</t>
        </is>
      </c>
      <c r="G1111" t="inlineStr">
        <is>
          <t>Priya N.</t>
        </is>
      </c>
      <c r="H1111" t="inlineStr">
        <is>
          <t>Arborio rice 5kg</t>
        </is>
      </c>
      <c r="I1111" t="inlineStr">
        <is>
          <t>Dry goods</t>
        </is>
      </c>
      <c r="J1111" t="n">
        <v>12</v>
      </c>
      <c r="K1111" s="26" t="n">
        <v>21.94</v>
      </c>
      <c r="L1111" s="26">
        <f>J1111*K1111</f>
        <v>263.28</v>
      </c>
      <c r="M1111" s="26" t="n">
        <v>14.74</v>
      </c>
      <c r="N1111" s="26">
        <f>J1111*M1111</f>
        <v>176.88</v>
      </c>
      <c r="O1111" s="26">
        <f>L1111-N1111</f>
        <v>86.4</v>
      </c>
      <c r="P1111">
        <f>IF(AND(OR(Dashboard!$C$5="All",F1111=Dashboard!$C$5),OR(Dashboard!$G$5="All",I1111=Dashboard!$G$5),OR(Dashboard!$K$5="All",G1111=Dashboard!$K$5)),1,0)</f>
        <v>1</v>
      </c>
      <c r="Q1111">
        <f>IF(P1111=1,IF(COUNTIFS($C$2:C1111,C1111,$P$2:P1111,1)=1,1,0),0)</f>
        <v>0</v>
      </c>
    </row>
    <row r="1112">
      <c r="A1112" s="24" t="n">
        <v>46071</v>
      </c>
      <c r="B1112" s="25" t="n">
        <v>46054</v>
      </c>
      <c r="C1112" t="inlineStr">
        <is>
          <t>SO-26375</t>
        </is>
      </c>
      <c r="D1112" t="inlineStr">
        <is>
          <t>Bellcourt Kitchen</t>
        </is>
      </c>
      <c r="E1112" t="inlineStr">
        <is>
          <t>Restaurant</t>
        </is>
      </c>
      <c r="F1112" t="inlineStr">
        <is>
          <t>East</t>
        </is>
      </c>
      <c r="G1112" t="inlineStr">
        <is>
          <t>Priya N.</t>
        </is>
      </c>
      <c r="H1112" t="inlineStr">
        <is>
          <t>Loose-leaf tea 500g</t>
        </is>
      </c>
      <c r="I1112" t="inlineStr">
        <is>
          <t>Beverages</t>
        </is>
      </c>
      <c r="J1112" t="n">
        <v>14</v>
      </c>
      <c r="K1112" s="26" t="n">
        <v>19.47</v>
      </c>
      <c r="L1112" s="26">
        <f>J1112*K1112</f>
        <v>272.58</v>
      </c>
      <c r="M1112" s="26" t="n">
        <v>12.04</v>
      </c>
      <c r="N1112" s="26">
        <f>J1112*M1112</f>
        <v>168.56</v>
      </c>
      <c r="O1112" s="26">
        <f>L1112-N1112</f>
        <v>104.02</v>
      </c>
      <c r="P1112">
        <f>IF(AND(OR(Dashboard!$C$5="All",F1112=Dashboard!$C$5),OR(Dashboard!$G$5="All",I1112=Dashboard!$G$5),OR(Dashboard!$K$5="All",G1112=Dashboard!$K$5)),1,0)</f>
        <v>1</v>
      </c>
      <c r="Q1112">
        <f>IF(P1112=1,IF(COUNTIFS($C$2:C1112,C1112,$P$2:P1112,1)=1,1,0),0)</f>
        <v>0</v>
      </c>
    </row>
    <row r="1113">
      <c r="A1113" s="24" t="n">
        <v>46071</v>
      </c>
      <c r="B1113" s="25" t="n">
        <v>46054</v>
      </c>
      <c r="C1113" t="inlineStr">
        <is>
          <t>SO-26375</t>
        </is>
      </c>
      <c r="D1113" t="inlineStr">
        <is>
          <t>Bellcourt Kitchen</t>
        </is>
      </c>
      <c r="E1113" t="inlineStr">
        <is>
          <t>Restaurant</t>
        </is>
      </c>
      <c r="F1113" t="inlineStr">
        <is>
          <t>East</t>
        </is>
      </c>
      <c r="G1113" t="inlineStr">
        <is>
          <t>Priya N.</t>
        </is>
      </c>
      <c r="H1113" t="inlineStr">
        <is>
          <t>Frozen berries 2kg</t>
        </is>
      </c>
      <c r="I1113" t="inlineStr">
        <is>
          <t>Frozen</t>
        </is>
      </c>
      <c r="J1113" t="n">
        <v>12</v>
      </c>
      <c r="K1113" s="26" t="n">
        <v>20.39</v>
      </c>
      <c r="L1113" s="26">
        <f>J1113*K1113</f>
        <v>244.68</v>
      </c>
      <c r="M1113" s="26" t="n">
        <v>14.58</v>
      </c>
      <c r="N1113" s="26">
        <f>J1113*M1113</f>
        <v>174.96</v>
      </c>
      <c r="O1113" s="26">
        <f>L1113-N1113</f>
        <v>69.72</v>
      </c>
      <c r="P1113">
        <f>IF(AND(OR(Dashboard!$C$5="All",F1113=Dashboard!$C$5),OR(Dashboard!$G$5="All",I1113=Dashboard!$G$5),OR(Dashboard!$K$5="All",G1113=Dashboard!$K$5)),1,0)</f>
        <v>1</v>
      </c>
      <c r="Q1113">
        <f>IF(P1113=1,IF(COUNTIFS($C$2:C1113,C1113,$P$2:P1113,1)=1,1,0),0)</f>
        <v>0</v>
      </c>
    </row>
    <row r="1114">
      <c r="A1114" s="24" t="n">
        <v>46075</v>
      </c>
      <c r="B1114" s="25" t="n">
        <v>46054</v>
      </c>
      <c r="C1114" t="inlineStr">
        <is>
          <t>SO-26358</t>
        </is>
      </c>
      <c r="D1114" t="inlineStr">
        <is>
          <t>Gorrowin Dining Room</t>
        </is>
      </c>
      <c r="E1114" t="inlineStr">
        <is>
          <t>Restaurant</t>
        </is>
      </c>
      <c r="F1114" t="inlineStr">
        <is>
          <t>West</t>
        </is>
      </c>
      <c r="G1114" t="inlineStr">
        <is>
          <t>Lena K.</t>
        </is>
      </c>
      <c r="H1114" t="inlineStr">
        <is>
          <t>Chickpeas 2kg</t>
        </is>
      </c>
      <c r="I1114" t="inlineStr">
        <is>
          <t>Dry goods</t>
        </is>
      </c>
      <c r="J1114" t="n">
        <v>13</v>
      </c>
      <c r="K1114" s="26" t="n">
        <v>9.48</v>
      </c>
      <c r="L1114" s="26">
        <f>J1114*K1114</f>
        <v>123.24</v>
      </c>
      <c r="M1114" s="26" t="n">
        <v>6.64</v>
      </c>
      <c r="N1114" s="26">
        <f>J1114*M1114</f>
        <v>86.32</v>
      </c>
      <c r="O1114" s="26">
        <f>L1114-N1114</f>
        <v>36.92</v>
      </c>
      <c r="P1114">
        <f>IF(AND(OR(Dashboard!$C$5="All",F1114=Dashboard!$C$5),OR(Dashboard!$G$5="All",I1114=Dashboard!$G$5),OR(Dashboard!$K$5="All",G1114=Dashboard!$K$5)),1,0)</f>
        <v>1</v>
      </c>
      <c r="Q1114">
        <f>IF(P1114=1,IF(COUNTIFS($C$2:C1114,C1114,$P$2:P1114,1)=1,1,0),0)</f>
        <v>1</v>
      </c>
    </row>
    <row r="1115">
      <c r="A1115" s="24" t="n">
        <v>46075</v>
      </c>
      <c r="B1115" s="25" t="n">
        <v>46054</v>
      </c>
      <c r="C1115" t="inlineStr">
        <is>
          <t>SO-26358</t>
        </is>
      </c>
      <c r="D1115" t="inlineStr">
        <is>
          <t>Gorrowin Dining Room</t>
        </is>
      </c>
      <c r="E1115" t="inlineStr">
        <is>
          <t>Restaurant</t>
        </is>
      </c>
      <c r="F1115" t="inlineStr">
        <is>
          <t>West</t>
        </is>
      </c>
      <c r="G1115" t="inlineStr">
        <is>
          <t>Lena K.</t>
        </is>
      </c>
      <c r="H1115" t="inlineStr">
        <is>
          <t>Croissant dough x48</t>
        </is>
      </c>
      <c r="I1115" t="inlineStr">
        <is>
          <t>Bakery</t>
        </is>
      </c>
      <c r="J1115" t="n">
        <v>12</v>
      </c>
      <c r="K1115" s="26" t="n">
        <v>69.22</v>
      </c>
      <c r="L1115" s="26">
        <f>J1115*K1115</f>
        <v>830.64</v>
      </c>
      <c r="M1115" s="26" t="n">
        <v>38.15</v>
      </c>
      <c r="N1115" s="26">
        <f>J1115*M1115</f>
        <v>457.8</v>
      </c>
      <c r="O1115" s="26">
        <f>L1115-N1115</f>
        <v>372.84</v>
      </c>
      <c r="P1115">
        <f>IF(AND(OR(Dashboard!$C$5="All",F1115=Dashboard!$C$5),OR(Dashboard!$G$5="All",I1115=Dashboard!$G$5),OR(Dashboard!$K$5="All",G1115=Dashboard!$K$5)),1,0)</f>
        <v>1</v>
      </c>
      <c r="Q1115">
        <f>IF(P1115=1,IF(COUNTIFS($C$2:C1115,C1115,$P$2:P1115,1)=1,1,0),0)</f>
        <v>0</v>
      </c>
    </row>
    <row r="1116">
      <c r="A1116" s="24" t="n">
        <v>46075</v>
      </c>
      <c r="B1116" s="25" t="n">
        <v>46054</v>
      </c>
      <c r="C1116" t="inlineStr">
        <is>
          <t>SO-26358</t>
        </is>
      </c>
      <c r="D1116" t="inlineStr">
        <is>
          <t>Gorrowin Dining Room</t>
        </is>
      </c>
      <c r="E1116" t="inlineStr">
        <is>
          <t>Restaurant</t>
        </is>
      </c>
      <c r="F1116" t="inlineStr">
        <is>
          <t>West</t>
        </is>
      </c>
      <c r="G1116" t="inlineStr">
        <is>
          <t>Lena K.</t>
        </is>
      </c>
      <c r="H1116" t="inlineStr">
        <is>
          <t>Coffee beans 1kg</t>
        </is>
      </c>
      <c r="I1116" t="inlineStr">
        <is>
          <t>Beverages</t>
        </is>
      </c>
      <c r="J1116" t="n">
        <v>8</v>
      </c>
      <c r="K1116" s="26" t="n">
        <v>32.45</v>
      </c>
      <c r="L1116" s="26">
        <f>J1116*K1116</f>
        <v>259.6</v>
      </c>
      <c r="M1116" s="26" t="n">
        <v>19.43</v>
      </c>
      <c r="N1116" s="26">
        <f>J1116*M1116</f>
        <v>155.44</v>
      </c>
      <c r="O1116" s="26">
        <f>L1116-N1116</f>
        <v>104.16</v>
      </c>
      <c r="P1116">
        <f>IF(AND(OR(Dashboard!$C$5="All",F1116=Dashboard!$C$5),OR(Dashboard!$G$5="All",I1116=Dashboard!$G$5),OR(Dashboard!$K$5="All",G1116=Dashboard!$K$5)),1,0)</f>
        <v>1</v>
      </c>
      <c r="Q1116">
        <f>IF(P1116=1,IF(COUNTIFS($C$2:C1116,C1116,$P$2:P1116,1)=1,1,0),0)</f>
        <v>0</v>
      </c>
    </row>
    <row r="1117">
      <c r="A1117" s="24" t="n">
        <v>46075</v>
      </c>
      <c r="B1117" s="25" t="n">
        <v>46054</v>
      </c>
      <c r="C1117" t="inlineStr">
        <is>
          <t>SO-26358</t>
        </is>
      </c>
      <c r="D1117" t="inlineStr">
        <is>
          <t>Gorrowin Dining Room</t>
        </is>
      </c>
      <c r="E1117" t="inlineStr">
        <is>
          <t>Restaurant</t>
        </is>
      </c>
      <c r="F1117" t="inlineStr">
        <is>
          <t>West</t>
        </is>
      </c>
      <c r="G1117" t="inlineStr">
        <is>
          <t>Lena K.</t>
        </is>
      </c>
      <c r="H1117" t="inlineStr">
        <is>
          <t>Cheddar block 2kg</t>
        </is>
      </c>
      <c r="I1117" t="inlineStr">
        <is>
          <t>Dairy &amp; eggs</t>
        </is>
      </c>
      <c r="J1117" t="n">
        <v>6</v>
      </c>
      <c r="K1117" s="26" t="n">
        <v>32.45</v>
      </c>
      <c r="L1117" s="26">
        <f>J1117*K1117</f>
        <v>194.7</v>
      </c>
      <c r="M1117" s="26" t="n">
        <v>23.96</v>
      </c>
      <c r="N1117" s="26">
        <f>J1117*M1117</f>
        <v>143.76</v>
      </c>
      <c r="O1117" s="26">
        <f>L1117-N1117</f>
        <v>50.94</v>
      </c>
      <c r="P1117">
        <f>IF(AND(OR(Dashboard!$C$5="All",F1117=Dashboard!$C$5),OR(Dashboard!$G$5="All",I1117=Dashboard!$G$5),OR(Dashboard!$K$5="All",G1117=Dashboard!$K$5)),1,0)</f>
        <v>1</v>
      </c>
      <c r="Q1117">
        <f>IF(P1117=1,IF(COUNTIFS($C$2:C1117,C1117,$P$2:P1117,1)=1,1,0),0)</f>
        <v>0</v>
      </c>
    </row>
    <row r="1118">
      <c r="A1118" s="24" t="n">
        <v>46075</v>
      </c>
      <c r="B1118" s="25" t="n">
        <v>46054</v>
      </c>
      <c r="C1118" t="inlineStr">
        <is>
          <t>SO-26382</t>
        </is>
      </c>
      <c r="D1118" t="inlineStr">
        <is>
          <t>Tamsel Coffee House</t>
        </is>
      </c>
      <c r="E1118" t="inlineStr">
        <is>
          <t>Café</t>
        </is>
      </c>
      <c r="F1118" t="inlineStr">
        <is>
          <t>East</t>
        </is>
      </c>
      <c r="G1118" t="inlineStr">
        <is>
          <t>Priya N.</t>
        </is>
      </c>
      <c r="H1118" t="inlineStr">
        <is>
          <t>Rolled oats 5kg</t>
        </is>
      </c>
      <c r="I1118" t="inlineStr">
        <is>
          <t>Dry goods</t>
        </is>
      </c>
      <c r="J1118" t="n">
        <v>2</v>
      </c>
      <c r="K1118" s="26" t="n">
        <v>15.19</v>
      </c>
      <c r="L1118" s="26">
        <f>J1118*K1118</f>
        <v>30.38</v>
      </c>
      <c r="M1118" s="26" t="n">
        <v>10.25</v>
      </c>
      <c r="N1118" s="26">
        <f>J1118*M1118</f>
        <v>20.5</v>
      </c>
      <c r="O1118" s="26">
        <f>L1118-N1118</f>
        <v>9.88</v>
      </c>
      <c r="P1118">
        <f>IF(AND(OR(Dashboard!$C$5="All",F1118=Dashboard!$C$5),OR(Dashboard!$G$5="All",I1118=Dashboard!$G$5),OR(Dashboard!$K$5="All",G1118=Dashboard!$K$5)),1,0)</f>
        <v>1</v>
      </c>
      <c r="Q1118">
        <f>IF(P1118=1,IF(COUNTIFS($C$2:C1118,C1118,$P$2:P1118,1)=1,1,0),0)</f>
        <v>1</v>
      </c>
    </row>
    <row r="1119">
      <c r="A1119" s="24" t="n">
        <v>46075</v>
      </c>
      <c r="B1119" s="25" t="n">
        <v>46054</v>
      </c>
      <c r="C1119" t="inlineStr">
        <is>
          <t>SO-26382</t>
        </is>
      </c>
      <c r="D1119" t="inlineStr">
        <is>
          <t>Tamsel Coffee House</t>
        </is>
      </c>
      <c r="E1119" t="inlineStr">
        <is>
          <t>Café</t>
        </is>
      </c>
      <c r="F1119" t="inlineStr">
        <is>
          <t>East</t>
        </is>
      </c>
      <c r="G1119" t="inlineStr">
        <is>
          <t>Priya N.</t>
        </is>
      </c>
      <c r="H1119" t="inlineStr">
        <is>
          <t>Frozen berries 2kg</t>
        </is>
      </c>
      <c r="I1119" t="inlineStr">
        <is>
          <t>Frozen</t>
        </is>
      </c>
      <c r="J1119" t="n">
        <v>6</v>
      </c>
      <c r="K1119" s="26" t="n">
        <v>20.39</v>
      </c>
      <c r="L1119" s="26">
        <f>J1119*K1119</f>
        <v>122.34</v>
      </c>
      <c r="M1119" s="26" t="n">
        <v>15.29</v>
      </c>
      <c r="N1119" s="26">
        <f>J1119*M1119</f>
        <v>91.74</v>
      </c>
      <c r="O1119" s="26">
        <f>L1119-N1119</f>
        <v>30.6</v>
      </c>
      <c r="P1119">
        <f>IF(AND(OR(Dashboard!$C$5="All",F1119=Dashboard!$C$5),OR(Dashboard!$G$5="All",I1119=Dashboard!$G$5),OR(Dashboard!$K$5="All",G1119=Dashboard!$K$5)),1,0)</f>
        <v>1</v>
      </c>
      <c r="Q1119">
        <f>IF(P1119=1,IF(COUNTIFS($C$2:C1119,C1119,$P$2:P1119,1)=1,1,0),0)</f>
        <v>0</v>
      </c>
    </row>
    <row r="1120">
      <c r="A1120" s="24" t="n">
        <v>46075</v>
      </c>
      <c r="B1120" s="25" t="n">
        <v>46054</v>
      </c>
      <c r="C1120" t="inlineStr">
        <is>
          <t>SO-26382</t>
        </is>
      </c>
      <c r="D1120" t="inlineStr">
        <is>
          <t>Tamsel Coffee House</t>
        </is>
      </c>
      <c r="E1120" t="inlineStr">
        <is>
          <t>Café</t>
        </is>
      </c>
      <c r="F1120" t="inlineStr">
        <is>
          <t>East</t>
        </is>
      </c>
      <c r="G1120" t="inlineStr">
        <is>
          <t>Priya N.</t>
        </is>
      </c>
      <c r="H1120" t="inlineStr">
        <is>
          <t>Orange juice 2L x6</t>
        </is>
      </c>
      <c r="I1120" t="inlineStr">
        <is>
          <t>Beverages</t>
        </is>
      </c>
      <c r="J1120" t="n">
        <v>11</v>
      </c>
      <c r="K1120" s="26" t="n">
        <v>27.81</v>
      </c>
      <c r="L1120" s="26">
        <f>J1120*K1120</f>
        <v>305.91</v>
      </c>
      <c r="M1120" s="26" t="n">
        <v>16.74</v>
      </c>
      <c r="N1120" s="26">
        <f>J1120*M1120</f>
        <v>184.14</v>
      </c>
      <c r="O1120" s="26">
        <f>L1120-N1120</f>
        <v>121.77</v>
      </c>
      <c r="P1120">
        <f>IF(AND(OR(Dashboard!$C$5="All",F1120=Dashboard!$C$5),OR(Dashboard!$G$5="All",I1120=Dashboard!$G$5),OR(Dashboard!$K$5="All",G1120=Dashboard!$K$5)),1,0)</f>
        <v>1</v>
      </c>
      <c r="Q1120">
        <f>IF(P1120=1,IF(COUNTIFS($C$2:C1120,C1120,$P$2:P1120,1)=1,1,0),0)</f>
        <v>0</v>
      </c>
    </row>
    <row r="1121">
      <c r="A1121" s="24" t="n">
        <v>46075</v>
      </c>
      <c r="B1121" s="25" t="n">
        <v>46054</v>
      </c>
      <c r="C1121" t="inlineStr">
        <is>
          <t>SO-26382</t>
        </is>
      </c>
      <c r="D1121" t="inlineStr">
        <is>
          <t>Tamsel Coffee House</t>
        </is>
      </c>
      <c r="E1121" t="inlineStr">
        <is>
          <t>Café</t>
        </is>
      </c>
      <c r="F1121" t="inlineStr">
        <is>
          <t>East</t>
        </is>
      </c>
      <c r="G1121" t="inlineStr">
        <is>
          <t>Priya N.</t>
        </is>
      </c>
      <c r="H1121" t="inlineStr">
        <is>
          <t>Brioche buns x24</t>
        </is>
      </c>
      <c r="I1121" t="inlineStr">
        <is>
          <t>Bakery</t>
        </is>
      </c>
      <c r="J1121" t="n">
        <v>10</v>
      </c>
      <c r="K1121" s="26" t="n">
        <v>27.19</v>
      </c>
      <c r="L1121" s="26">
        <f>J1121*K1121</f>
        <v>271.9</v>
      </c>
      <c r="M1121" s="26" t="n">
        <v>15.39</v>
      </c>
      <c r="N1121" s="26">
        <f>J1121*M1121</f>
        <v>153.9</v>
      </c>
      <c r="O1121" s="26">
        <f>L1121-N1121</f>
        <v>118</v>
      </c>
      <c r="P1121">
        <f>IF(AND(OR(Dashboard!$C$5="All",F1121=Dashboard!$C$5),OR(Dashboard!$G$5="All",I1121=Dashboard!$G$5),OR(Dashboard!$K$5="All",G1121=Dashboard!$K$5)),1,0)</f>
        <v>1</v>
      </c>
      <c r="Q1121">
        <f>IF(P1121=1,IF(COUNTIFS($C$2:C1121,C1121,$P$2:P1121,1)=1,1,0),0)</f>
        <v>0</v>
      </c>
    </row>
    <row r="1122">
      <c r="A1122" s="24" t="n">
        <v>46077</v>
      </c>
      <c r="B1122" s="25" t="n">
        <v>46054</v>
      </c>
      <c r="C1122" t="inlineStr">
        <is>
          <t>SO-26361</t>
        </is>
      </c>
      <c r="D1122" t="inlineStr">
        <is>
          <t>Drewsome Kitchen</t>
        </is>
      </c>
      <c r="E1122" t="inlineStr">
        <is>
          <t>Restaurant</t>
        </is>
      </c>
      <c r="F1122" t="inlineStr">
        <is>
          <t>Regional</t>
        </is>
      </c>
      <c r="G1122" t="inlineStr">
        <is>
          <t>Sam O.</t>
        </is>
      </c>
      <c r="H1122" t="inlineStr">
        <is>
          <t>Gelato 5L</t>
        </is>
      </c>
      <c r="I1122" t="inlineStr">
        <is>
          <t>Frozen</t>
        </is>
      </c>
      <c r="J1122" t="n">
        <v>4</v>
      </c>
      <c r="K1122" s="26" t="n">
        <v>47.9</v>
      </c>
      <c r="L1122" s="26">
        <f>J1122*K1122</f>
        <v>191.6</v>
      </c>
      <c r="M1122" s="26" t="n">
        <v>33.83</v>
      </c>
      <c r="N1122" s="26">
        <f>J1122*M1122</f>
        <v>135.32</v>
      </c>
      <c r="O1122" s="26">
        <f>L1122-N1122</f>
        <v>56.28</v>
      </c>
      <c r="P1122">
        <f>IF(AND(OR(Dashboard!$C$5="All",F1122=Dashboard!$C$5),OR(Dashboard!$G$5="All",I1122=Dashboard!$G$5),OR(Dashboard!$K$5="All",G1122=Dashboard!$K$5)),1,0)</f>
        <v>1</v>
      </c>
      <c r="Q1122">
        <f>IF(P1122=1,IF(COUNTIFS($C$2:C1122,C1122,$P$2:P1122,1)=1,1,0),0)</f>
        <v>1</v>
      </c>
    </row>
    <row r="1123">
      <c r="A1123" s="24" t="n">
        <v>46077</v>
      </c>
      <c r="B1123" s="25" t="n">
        <v>46054</v>
      </c>
      <c r="C1123" t="inlineStr">
        <is>
          <t>SO-26361</t>
        </is>
      </c>
      <c r="D1123" t="inlineStr">
        <is>
          <t>Drewsome Kitchen</t>
        </is>
      </c>
      <c r="E1123" t="inlineStr">
        <is>
          <t>Restaurant</t>
        </is>
      </c>
      <c r="F1123" t="inlineStr">
        <is>
          <t>Regional</t>
        </is>
      </c>
      <c r="G1123" t="inlineStr">
        <is>
          <t>Sam O.</t>
        </is>
      </c>
      <c r="H1123" t="inlineStr">
        <is>
          <t>Olive oil 4L</t>
        </is>
      </c>
      <c r="I1123" t="inlineStr">
        <is>
          <t>Dry goods</t>
        </is>
      </c>
      <c r="J1123" t="n">
        <v>8</v>
      </c>
      <c r="K1123" s="26" t="n">
        <v>40.07</v>
      </c>
      <c r="L1123" s="26">
        <f>J1123*K1123</f>
        <v>320.56</v>
      </c>
      <c r="M1123" s="26" t="n">
        <v>26.88</v>
      </c>
      <c r="N1123" s="26">
        <f>J1123*M1123</f>
        <v>215.04</v>
      </c>
      <c r="O1123" s="26">
        <f>L1123-N1123</f>
        <v>105.52</v>
      </c>
      <c r="P1123">
        <f>IF(AND(OR(Dashboard!$C$5="All",F1123=Dashboard!$C$5),OR(Dashboard!$G$5="All",I1123=Dashboard!$G$5),OR(Dashboard!$K$5="All",G1123=Dashboard!$K$5)),1,0)</f>
        <v>1</v>
      </c>
      <c r="Q1123">
        <f>IF(P1123=1,IF(COUNTIFS($C$2:C1123,C1123,$P$2:P1123,1)=1,1,0),0)</f>
        <v>0</v>
      </c>
    </row>
    <row r="1124">
      <c r="A1124" s="24" t="n">
        <v>46077</v>
      </c>
      <c r="B1124" s="25" t="n">
        <v>46054</v>
      </c>
      <c r="C1124" t="inlineStr">
        <is>
          <t>SO-26362</t>
        </is>
      </c>
      <c r="D1124" t="inlineStr">
        <is>
          <t>Vantrey Pantry</t>
        </is>
      </c>
      <c r="E1124" t="inlineStr">
        <is>
          <t>Grocer</t>
        </is>
      </c>
      <c r="F1124" t="inlineStr">
        <is>
          <t>West</t>
        </is>
      </c>
      <c r="G1124" t="inlineStr">
        <is>
          <t>Lena K.</t>
        </is>
      </c>
      <c r="H1124" t="inlineStr">
        <is>
          <t>Coffee beans 1kg</t>
        </is>
      </c>
      <c r="I1124" t="inlineStr">
        <is>
          <t>Beverages</t>
        </is>
      </c>
      <c r="J1124" t="n">
        <v>24</v>
      </c>
      <c r="K1124" s="26" t="n">
        <v>32.45</v>
      </c>
      <c r="L1124" s="26">
        <f>J1124*K1124</f>
        <v>778.8</v>
      </c>
      <c r="M1124" s="26" t="n">
        <v>19.18</v>
      </c>
      <c r="N1124" s="26">
        <f>J1124*M1124</f>
        <v>460.32</v>
      </c>
      <c r="O1124" s="26">
        <f>L1124-N1124</f>
        <v>318.48</v>
      </c>
      <c r="P1124">
        <f>IF(AND(OR(Dashboard!$C$5="All",F1124=Dashboard!$C$5),OR(Dashboard!$G$5="All",I1124=Dashboard!$G$5),OR(Dashboard!$K$5="All",G1124=Dashboard!$K$5)),1,0)</f>
        <v>1</v>
      </c>
      <c r="Q1124">
        <f>IF(P1124=1,IF(COUNTIFS($C$2:C1124,C1124,$P$2:P1124,1)=1,1,0),0)</f>
        <v>1</v>
      </c>
    </row>
    <row r="1125">
      <c r="A1125" s="24" t="n">
        <v>46077</v>
      </c>
      <c r="B1125" s="25" t="n">
        <v>46054</v>
      </c>
      <c r="C1125" t="inlineStr">
        <is>
          <t>SO-26362</t>
        </is>
      </c>
      <c r="D1125" t="inlineStr">
        <is>
          <t>Vantrey Pantry</t>
        </is>
      </c>
      <c r="E1125" t="inlineStr">
        <is>
          <t>Grocer</t>
        </is>
      </c>
      <c r="F1125" t="inlineStr">
        <is>
          <t>West</t>
        </is>
      </c>
      <c r="G1125" t="inlineStr">
        <is>
          <t>Lena K.</t>
        </is>
      </c>
      <c r="H1125" t="inlineStr">
        <is>
          <t>Frozen berries 2kg</t>
        </is>
      </c>
      <c r="I1125" t="inlineStr">
        <is>
          <t>Frozen</t>
        </is>
      </c>
      <c r="J1125" t="n">
        <v>15</v>
      </c>
      <c r="K1125" s="26" t="n">
        <v>20.39</v>
      </c>
      <c r="L1125" s="26">
        <f>J1125*K1125</f>
        <v>305.85</v>
      </c>
      <c r="M1125" s="26" t="n">
        <v>14.57</v>
      </c>
      <c r="N1125" s="26">
        <f>J1125*M1125</f>
        <v>218.55</v>
      </c>
      <c r="O1125" s="26">
        <f>L1125-N1125</f>
        <v>87.3</v>
      </c>
      <c r="P1125">
        <f>IF(AND(OR(Dashboard!$C$5="All",F1125=Dashboard!$C$5),OR(Dashboard!$G$5="All",I1125=Dashboard!$G$5),OR(Dashboard!$K$5="All",G1125=Dashboard!$K$5)),1,0)</f>
        <v>1</v>
      </c>
      <c r="Q1125">
        <f>IF(P1125=1,IF(COUNTIFS($C$2:C1125,C1125,$P$2:P1125,1)=1,1,0),0)</f>
        <v>0</v>
      </c>
    </row>
    <row r="1126">
      <c r="A1126" s="24" t="n">
        <v>46077</v>
      </c>
      <c r="B1126" s="25" t="n">
        <v>46054</v>
      </c>
      <c r="C1126" t="inlineStr">
        <is>
          <t>SO-26362</t>
        </is>
      </c>
      <c r="D1126" t="inlineStr">
        <is>
          <t>Vantrey Pantry</t>
        </is>
      </c>
      <c r="E1126" t="inlineStr">
        <is>
          <t>Grocer</t>
        </is>
      </c>
      <c r="F1126" t="inlineStr">
        <is>
          <t>West</t>
        </is>
      </c>
      <c r="G1126" t="inlineStr">
        <is>
          <t>Lena K.</t>
        </is>
      </c>
      <c r="H1126" t="inlineStr">
        <is>
          <t>Chickpeas 2kg</t>
        </is>
      </c>
      <c r="I1126" t="inlineStr">
        <is>
          <t>Dry goods</t>
        </is>
      </c>
      <c r="J1126" t="n">
        <v>13</v>
      </c>
      <c r="K1126" s="26" t="n">
        <v>9.48</v>
      </c>
      <c r="L1126" s="26">
        <f>J1126*K1126</f>
        <v>123.24</v>
      </c>
      <c r="M1126" s="26" t="n">
        <v>6.82</v>
      </c>
      <c r="N1126" s="26">
        <f>J1126*M1126</f>
        <v>88.66</v>
      </c>
      <c r="O1126" s="26">
        <f>L1126-N1126</f>
        <v>34.58</v>
      </c>
      <c r="P1126">
        <f>IF(AND(OR(Dashboard!$C$5="All",F1126=Dashboard!$C$5),OR(Dashboard!$G$5="All",I1126=Dashboard!$G$5),OR(Dashboard!$K$5="All",G1126=Dashboard!$K$5)),1,0)</f>
        <v>1</v>
      </c>
      <c r="Q1126">
        <f>IF(P1126=1,IF(COUNTIFS($C$2:C1126,C1126,$P$2:P1126,1)=1,1,0),0)</f>
        <v>0</v>
      </c>
    </row>
    <row r="1127">
      <c r="A1127" s="24" t="n">
        <v>46077</v>
      </c>
      <c r="B1127" s="25" t="n">
        <v>46054</v>
      </c>
      <c r="C1127" t="inlineStr">
        <is>
          <t>SO-26362</t>
        </is>
      </c>
      <c r="D1127" t="inlineStr">
        <is>
          <t>Vantrey Pantry</t>
        </is>
      </c>
      <c r="E1127" t="inlineStr">
        <is>
          <t>Grocer</t>
        </is>
      </c>
      <c r="F1127" t="inlineStr">
        <is>
          <t>West</t>
        </is>
      </c>
      <c r="G1127" t="inlineStr">
        <is>
          <t>Lena K.</t>
        </is>
      </c>
      <c r="H1127" t="inlineStr">
        <is>
          <t>Bagels x36</t>
        </is>
      </c>
      <c r="I1127" t="inlineStr">
        <is>
          <t>Bakery</t>
        </is>
      </c>
      <c r="J1127" t="n">
        <v>7</v>
      </c>
      <c r="K1127" s="26" t="n">
        <v>39.66</v>
      </c>
      <c r="L1127" s="26">
        <f>J1127*K1127</f>
        <v>277.62</v>
      </c>
      <c r="M1127" s="26" t="n">
        <v>22.83</v>
      </c>
      <c r="N1127" s="26">
        <f>J1127*M1127</f>
        <v>159.81</v>
      </c>
      <c r="O1127" s="26">
        <f>L1127-N1127</f>
        <v>117.81</v>
      </c>
      <c r="P1127">
        <f>IF(AND(OR(Dashboard!$C$5="All",F1127=Dashboard!$C$5),OR(Dashboard!$G$5="All",I1127=Dashboard!$G$5),OR(Dashboard!$K$5="All",G1127=Dashboard!$K$5)),1,0)</f>
        <v>1</v>
      </c>
      <c r="Q1127">
        <f>IF(P1127=1,IF(COUNTIFS($C$2:C1127,C1127,$P$2:P1127,1)=1,1,0),0)</f>
        <v>0</v>
      </c>
    </row>
    <row r="1128">
      <c r="A1128" s="24" t="n">
        <v>46077</v>
      </c>
      <c r="B1128" s="25" t="n">
        <v>46054</v>
      </c>
      <c r="C1128" t="inlineStr">
        <is>
          <t>SO-26374</t>
        </is>
      </c>
      <c r="D1128" t="inlineStr">
        <is>
          <t>Orrinby Bistro</t>
        </is>
      </c>
      <c r="E1128" t="inlineStr">
        <is>
          <t>Restaurant</t>
        </is>
      </c>
      <c r="F1128" t="inlineStr">
        <is>
          <t>South</t>
        </is>
      </c>
      <c r="G1128" t="inlineStr">
        <is>
          <t>Tom W.</t>
        </is>
      </c>
      <c r="H1128" t="inlineStr">
        <is>
          <t>Brioche buns x24</t>
        </is>
      </c>
      <c r="I1128" t="inlineStr">
        <is>
          <t>Bakery</t>
        </is>
      </c>
      <c r="J1128" t="n">
        <v>12</v>
      </c>
      <c r="K1128" s="26" t="n">
        <v>27.19</v>
      </c>
      <c r="L1128" s="26">
        <f>J1128*K1128</f>
        <v>326.28</v>
      </c>
      <c r="M1128" s="26" t="n">
        <v>15.87</v>
      </c>
      <c r="N1128" s="26">
        <f>J1128*M1128</f>
        <v>190.44</v>
      </c>
      <c r="O1128" s="26">
        <f>L1128-N1128</f>
        <v>135.84</v>
      </c>
      <c r="P1128">
        <f>IF(AND(OR(Dashboard!$C$5="All",F1128=Dashboard!$C$5),OR(Dashboard!$G$5="All",I1128=Dashboard!$G$5),OR(Dashboard!$K$5="All",G1128=Dashboard!$K$5)),1,0)</f>
        <v>1</v>
      </c>
      <c r="Q1128">
        <f>IF(P1128=1,IF(COUNTIFS($C$2:C1128,C1128,$P$2:P1128,1)=1,1,0),0)</f>
        <v>1</v>
      </c>
    </row>
    <row r="1129">
      <c r="A1129" s="24" t="n">
        <v>46077</v>
      </c>
      <c r="B1129" s="25" t="n">
        <v>46054</v>
      </c>
      <c r="C1129" t="inlineStr">
        <is>
          <t>SO-26374</t>
        </is>
      </c>
      <c r="D1129" t="inlineStr">
        <is>
          <t>Orrinby Bistro</t>
        </is>
      </c>
      <c r="E1129" t="inlineStr">
        <is>
          <t>Restaurant</t>
        </is>
      </c>
      <c r="F1129" t="inlineStr">
        <is>
          <t>South</t>
        </is>
      </c>
      <c r="G1129" t="inlineStr">
        <is>
          <t>Tom W.</t>
        </is>
      </c>
      <c r="H1129" t="inlineStr">
        <is>
          <t>Barista milk 1L x12</t>
        </is>
      </c>
      <c r="I1129" t="inlineStr">
        <is>
          <t>Dairy &amp; eggs</t>
        </is>
      </c>
      <c r="J1129" t="n">
        <v>5</v>
      </c>
      <c r="K1129" s="26" t="n">
        <v>27.19</v>
      </c>
      <c r="L1129" s="26">
        <f>J1129*K1129</f>
        <v>135.95</v>
      </c>
      <c r="M1129" s="26" t="n">
        <v>21.08</v>
      </c>
      <c r="N1129" s="26">
        <f>J1129*M1129</f>
        <v>105.4</v>
      </c>
      <c r="O1129" s="26">
        <f>L1129-N1129</f>
        <v>30.55</v>
      </c>
      <c r="P1129">
        <f>IF(AND(OR(Dashboard!$C$5="All",F1129=Dashboard!$C$5),OR(Dashboard!$G$5="All",I1129=Dashboard!$G$5),OR(Dashboard!$K$5="All",G1129=Dashboard!$K$5)),1,0)</f>
        <v>1</v>
      </c>
      <c r="Q1129">
        <f>IF(P1129=1,IF(COUNTIFS($C$2:C1129,C1129,$P$2:P1129,1)=1,1,0),0)</f>
        <v>0</v>
      </c>
    </row>
    <row r="1130">
      <c r="A1130" s="24" t="n">
        <v>46077</v>
      </c>
      <c r="B1130" s="25" t="n">
        <v>46054</v>
      </c>
      <c r="C1130" t="inlineStr">
        <is>
          <t>SO-26374</t>
        </is>
      </c>
      <c r="D1130" t="inlineStr">
        <is>
          <t>Orrinby Bistro</t>
        </is>
      </c>
      <c r="E1130" t="inlineStr">
        <is>
          <t>Restaurant</t>
        </is>
      </c>
      <c r="F1130" t="inlineStr">
        <is>
          <t>South</t>
        </is>
      </c>
      <c r="G1130" t="inlineStr">
        <is>
          <t>Tom W.</t>
        </is>
      </c>
      <c r="H1130" t="inlineStr">
        <is>
          <t>Orange juice 2L x6</t>
        </is>
      </c>
      <c r="I1130" t="inlineStr">
        <is>
          <t>Beverages</t>
        </is>
      </c>
      <c r="J1130" t="n">
        <v>6</v>
      </c>
      <c r="K1130" s="26" t="n">
        <v>27.81</v>
      </c>
      <c r="L1130" s="26">
        <f>J1130*K1130</f>
        <v>166.86</v>
      </c>
      <c r="M1130" s="26" t="n">
        <v>16.93</v>
      </c>
      <c r="N1130" s="26">
        <f>J1130*M1130</f>
        <v>101.58</v>
      </c>
      <c r="O1130" s="26">
        <f>L1130-N1130</f>
        <v>65.28</v>
      </c>
      <c r="P1130">
        <f>IF(AND(OR(Dashboard!$C$5="All",F1130=Dashboard!$C$5),OR(Dashboard!$G$5="All",I1130=Dashboard!$G$5),OR(Dashboard!$K$5="All",G1130=Dashboard!$K$5)),1,0)</f>
        <v>1</v>
      </c>
      <c r="Q1130">
        <f>IF(P1130=1,IF(COUNTIFS($C$2:C1130,C1130,$P$2:P1130,1)=1,1,0),0)</f>
        <v>0</v>
      </c>
    </row>
    <row r="1131">
      <c r="A1131" s="24" t="n">
        <v>46077</v>
      </c>
      <c r="B1131" s="25" t="n">
        <v>46054</v>
      </c>
      <c r="C1131" t="inlineStr">
        <is>
          <t>SO-26380</t>
        </is>
      </c>
      <c r="D1131" t="inlineStr">
        <is>
          <t>Kellamere Bistro</t>
        </is>
      </c>
      <c r="E1131" t="inlineStr">
        <is>
          <t>Restaurant</t>
        </is>
      </c>
      <c r="F1131" t="inlineStr">
        <is>
          <t>East</t>
        </is>
      </c>
      <c r="G1131" t="inlineStr">
        <is>
          <t>Priya N.</t>
        </is>
      </c>
      <c r="H1131" t="inlineStr">
        <is>
          <t>Canned tomatoes 2.5kg</t>
        </is>
      </c>
      <c r="I1131" t="inlineStr">
        <is>
          <t>Dry goods</t>
        </is>
      </c>
      <c r="J1131" t="n">
        <v>13</v>
      </c>
      <c r="K1131" s="26" t="n">
        <v>8.19</v>
      </c>
      <c r="L1131" s="26">
        <f>J1131*K1131</f>
        <v>106.47</v>
      </c>
      <c r="M1131" s="26" t="n">
        <v>5.49</v>
      </c>
      <c r="N1131" s="26">
        <f>J1131*M1131</f>
        <v>71.37</v>
      </c>
      <c r="O1131" s="26">
        <f>L1131-N1131</f>
        <v>35.1</v>
      </c>
      <c r="P1131">
        <f>IF(AND(OR(Dashboard!$C$5="All",F1131=Dashboard!$C$5),OR(Dashboard!$G$5="All",I1131=Dashboard!$G$5),OR(Dashboard!$K$5="All",G1131=Dashboard!$K$5)),1,0)</f>
        <v>1</v>
      </c>
      <c r="Q1131">
        <f>IF(P1131=1,IF(COUNTIFS($C$2:C1131,C1131,$P$2:P1131,1)=1,1,0),0)</f>
        <v>1</v>
      </c>
    </row>
    <row r="1132">
      <c r="A1132" s="24" t="n">
        <v>46077</v>
      </c>
      <c r="B1132" s="25" t="n">
        <v>46054</v>
      </c>
      <c r="C1132" t="inlineStr">
        <is>
          <t>SO-26380</t>
        </is>
      </c>
      <c r="D1132" t="inlineStr">
        <is>
          <t>Kellamere Bistro</t>
        </is>
      </c>
      <c r="E1132" t="inlineStr">
        <is>
          <t>Restaurant</t>
        </is>
      </c>
      <c r="F1132" t="inlineStr">
        <is>
          <t>East</t>
        </is>
      </c>
      <c r="G1132" t="inlineStr">
        <is>
          <t>Priya N.</t>
        </is>
      </c>
      <c r="H1132" t="inlineStr">
        <is>
          <t>Gelato 5L</t>
        </is>
      </c>
      <c r="I1132" t="inlineStr">
        <is>
          <t>Frozen</t>
        </is>
      </c>
      <c r="J1132" t="n">
        <v>9</v>
      </c>
      <c r="K1132" s="26" t="n">
        <v>47.9</v>
      </c>
      <c r="L1132" s="26">
        <f>J1132*K1132</f>
        <v>431.1</v>
      </c>
      <c r="M1132" s="26" t="n">
        <v>33.77</v>
      </c>
      <c r="N1132" s="26">
        <f>J1132*M1132</f>
        <v>303.93</v>
      </c>
      <c r="O1132" s="26">
        <f>L1132-N1132</f>
        <v>127.17</v>
      </c>
      <c r="P1132">
        <f>IF(AND(OR(Dashboard!$C$5="All",F1132=Dashboard!$C$5),OR(Dashboard!$G$5="All",I1132=Dashboard!$G$5),OR(Dashboard!$K$5="All",G1132=Dashboard!$K$5)),1,0)</f>
        <v>1</v>
      </c>
      <c r="Q1132">
        <f>IF(P1132=1,IF(COUNTIFS($C$2:C1132,C1132,$P$2:P1132,1)=1,1,0),0)</f>
        <v>0</v>
      </c>
    </row>
    <row r="1133">
      <c r="A1133" s="24" t="n">
        <v>46077</v>
      </c>
      <c r="B1133" s="25" t="n">
        <v>46054</v>
      </c>
      <c r="C1133" t="inlineStr">
        <is>
          <t>SO-26380</t>
        </is>
      </c>
      <c r="D1133" t="inlineStr">
        <is>
          <t>Kellamere Bistro</t>
        </is>
      </c>
      <c r="E1133" t="inlineStr">
        <is>
          <t>Restaurant</t>
        </is>
      </c>
      <c r="F1133" t="inlineStr">
        <is>
          <t>East</t>
        </is>
      </c>
      <c r="G1133" t="inlineStr">
        <is>
          <t>Priya N.</t>
        </is>
      </c>
      <c r="H1133" t="inlineStr">
        <is>
          <t>Brioche buns x24</t>
        </is>
      </c>
      <c r="I1133" t="inlineStr">
        <is>
          <t>Bakery</t>
        </is>
      </c>
      <c r="J1133" t="n">
        <v>2</v>
      </c>
      <c r="K1133" s="26" t="n">
        <v>27.19</v>
      </c>
      <c r="L1133" s="26">
        <f>J1133*K1133</f>
        <v>54.38</v>
      </c>
      <c r="M1133" s="26" t="n">
        <v>15.95</v>
      </c>
      <c r="N1133" s="26">
        <f>J1133*M1133</f>
        <v>31.9</v>
      </c>
      <c r="O1133" s="26">
        <f>L1133-N1133</f>
        <v>22.48</v>
      </c>
      <c r="P1133">
        <f>IF(AND(OR(Dashboard!$C$5="All",F1133=Dashboard!$C$5),OR(Dashboard!$G$5="All",I1133=Dashboard!$G$5),OR(Dashboard!$K$5="All",G1133=Dashboard!$K$5)),1,0)</f>
        <v>1</v>
      </c>
      <c r="Q1133">
        <f>IF(P1133=1,IF(COUNTIFS($C$2:C1133,C1133,$P$2:P1133,1)=1,1,0),0)</f>
        <v>0</v>
      </c>
    </row>
    <row r="1134">
      <c r="A1134" s="24" t="n">
        <v>46079</v>
      </c>
      <c r="B1134" s="25" t="n">
        <v>46054</v>
      </c>
      <c r="C1134" t="inlineStr">
        <is>
          <t>SO-26363</t>
        </is>
      </c>
      <c r="D1134" t="inlineStr">
        <is>
          <t>Bellcourt Kitchen</t>
        </is>
      </c>
      <c r="E1134" t="inlineStr">
        <is>
          <t>Restaurant</t>
        </is>
      </c>
      <c r="F1134" t="inlineStr">
        <is>
          <t>East</t>
        </is>
      </c>
      <c r="G1134" t="inlineStr">
        <is>
          <t>Priya N.</t>
        </is>
      </c>
      <c r="H1134" t="inlineStr">
        <is>
          <t>Chai concentrate 1L x6</t>
        </is>
      </c>
      <c r="I1134" t="inlineStr">
        <is>
          <t>Beverages</t>
        </is>
      </c>
      <c r="J1134" t="n">
        <v>9</v>
      </c>
      <c r="K1134" s="26" t="n">
        <v>43.26</v>
      </c>
      <c r="L1134" s="26">
        <f>J1134*K1134</f>
        <v>389.34</v>
      </c>
      <c r="M1134" s="26" t="n">
        <v>27.46</v>
      </c>
      <c r="N1134" s="26">
        <f>J1134*M1134</f>
        <v>247.14</v>
      </c>
      <c r="O1134" s="26">
        <f>L1134-N1134</f>
        <v>142.2</v>
      </c>
      <c r="P1134">
        <f>IF(AND(OR(Dashboard!$C$5="All",F1134=Dashboard!$C$5),OR(Dashboard!$G$5="All",I1134=Dashboard!$G$5),OR(Dashboard!$K$5="All",G1134=Dashboard!$K$5)),1,0)</f>
        <v>1</v>
      </c>
      <c r="Q1134">
        <f>IF(P1134=1,IF(COUNTIFS($C$2:C1134,C1134,$P$2:P1134,1)=1,1,0),0)</f>
        <v>1</v>
      </c>
    </row>
    <row r="1135">
      <c r="A1135" s="24" t="n">
        <v>46079</v>
      </c>
      <c r="B1135" s="25" t="n">
        <v>46054</v>
      </c>
      <c r="C1135" t="inlineStr">
        <is>
          <t>SO-26363</t>
        </is>
      </c>
      <c r="D1135" t="inlineStr">
        <is>
          <t>Bellcourt Kitchen</t>
        </is>
      </c>
      <c r="E1135" t="inlineStr">
        <is>
          <t>Restaurant</t>
        </is>
      </c>
      <c r="F1135" t="inlineStr">
        <is>
          <t>East</t>
        </is>
      </c>
      <c r="G1135" t="inlineStr">
        <is>
          <t>Priya N.</t>
        </is>
      </c>
      <c r="H1135" t="inlineStr">
        <is>
          <t>Unsalted butter 5kg</t>
        </is>
      </c>
      <c r="I1135" t="inlineStr">
        <is>
          <t>Dairy &amp; eggs</t>
        </is>
      </c>
      <c r="J1135" t="n">
        <v>8</v>
      </c>
      <c r="K1135" s="26" t="n">
        <v>59.74</v>
      </c>
      <c r="L1135" s="26">
        <f>J1135*K1135</f>
        <v>477.92</v>
      </c>
      <c r="M1135" s="26" t="n">
        <v>47.19</v>
      </c>
      <c r="N1135" s="26">
        <f>J1135*M1135</f>
        <v>377.52</v>
      </c>
      <c r="O1135" s="26">
        <f>L1135-N1135</f>
        <v>100.4</v>
      </c>
      <c r="P1135">
        <f>IF(AND(OR(Dashboard!$C$5="All",F1135=Dashboard!$C$5),OR(Dashboard!$G$5="All",I1135=Dashboard!$G$5),OR(Dashboard!$K$5="All",G1135=Dashboard!$K$5)),1,0)</f>
        <v>1</v>
      </c>
      <c r="Q1135">
        <f>IF(P1135=1,IF(COUNTIFS($C$2:C1135,C1135,$P$2:P1135,1)=1,1,0),0)</f>
        <v>0</v>
      </c>
    </row>
    <row r="1136">
      <c r="A1136" s="24" t="n">
        <v>46079</v>
      </c>
      <c r="B1136" s="25" t="n">
        <v>46054</v>
      </c>
      <c r="C1136" t="inlineStr">
        <is>
          <t>SO-26367</t>
        </is>
      </c>
      <c r="D1136" t="inlineStr">
        <is>
          <t>Nethercot Espresso Bar</t>
        </is>
      </c>
      <c r="E1136" t="inlineStr">
        <is>
          <t>Café</t>
        </is>
      </c>
      <c r="F1136" t="inlineStr">
        <is>
          <t>North</t>
        </is>
      </c>
      <c r="G1136" t="inlineStr">
        <is>
          <t>Priya N.</t>
        </is>
      </c>
      <c r="H1136" t="inlineStr">
        <is>
          <t>Full cream milk 2L x6</t>
        </is>
      </c>
      <c r="I1136" t="inlineStr">
        <is>
          <t>Dairy &amp; eggs</t>
        </is>
      </c>
      <c r="J1136" t="n">
        <v>13</v>
      </c>
      <c r="K1136" s="26" t="n">
        <v>16.07</v>
      </c>
      <c r="L1136" s="26">
        <f>J1136*K1136</f>
        <v>208.91</v>
      </c>
      <c r="M1136" s="26" t="n">
        <v>12.48</v>
      </c>
      <c r="N1136" s="26">
        <f>J1136*M1136</f>
        <v>162.24</v>
      </c>
      <c r="O1136" s="26">
        <f>L1136-N1136</f>
        <v>46.67</v>
      </c>
      <c r="P1136">
        <f>IF(AND(OR(Dashboard!$C$5="All",F1136=Dashboard!$C$5),OR(Dashboard!$G$5="All",I1136=Dashboard!$G$5),OR(Dashboard!$K$5="All",G1136=Dashboard!$K$5)),1,0)</f>
        <v>1</v>
      </c>
      <c r="Q1136">
        <f>IF(P1136=1,IF(COUNTIFS($C$2:C1136,C1136,$P$2:P1136,1)=1,1,0),0)</f>
        <v>1</v>
      </c>
    </row>
    <row r="1137">
      <c r="A1137" s="24" t="n">
        <v>46079</v>
      </c>
      <c r="B1137" s="25" t="n">
        <v>46054</v>
      </c>
      <c r="C1137" t="inlineStr">
        <is>
          <t>SO-26367</t>
        </is>
      </c>
      <c r="D1137" t="inlineStr">
        <is>
          <t>Nethercot Espresso Bar</t>
        </is>
      </c>
      <c r="E1137" t="inlineStr">
        <is>
          <t>Café</t>
        </is>
      </c>
      <c r="F1137" t="inlineStr">
        <is>
          <t>North</t>
        </is>
      </c>
      <c r="G1137" t="inlineStr">
        <is>
          <t>Priya N.</t>
        </is>
      </c>
      <c r="H1137" t="inlineStr">
        <is>
          <t>Bagels x36</t>
        </is>
      </c>
      <c r="I1137" t="inlineStr">
        <is>
          <t>Bakery</t>
        </is>
      </c>
      <c r="J1137" t="n">
        <v>8</v>
      </c>
      <c r="K1137" s="26" t="n">
        <v>39.66</v>
      </c>
      <c r="L1137" s="26">
        <f>J1137*K1137</f>
        <v>317.28</v>
      </c>
      <c r="M1137" s="26" t="n">
        <v>24.14</v>
      </c>
      <c r="N1137" s="26">
        <f>J1137*M1137</f>
        <v>193.12</v>
      </c>
      <c r="O1137" s="26">
        <f>L1137-N1137</f>
        <v>124.16</v>
      </c>
      <c r="P1137">
        <f>IF(AND(OR(Dashboard!$C$5="All",F1137=Dashboard!$C$5),OR(Dashboard!$G$5="All",I1137=Dashboard!$G$5),OR(Dashboard!$K$5="All",G1137=Dashboard!$K$5)),1,0)</f>
        <v>1</v>
      </c>
      <c r="Q1137">
        <f>IF(P1137=1,IF(COUNTIFS($C$2:C1137,C1137,$P$2:P1137,1)=1,1,0),0)</f>
        <v>0</v>
      </c>
    </row>
    <row r="1138">
      <c r="A1138" s="24" t="n">
        <v>46079</v>
      </c>
      <c r="B1138" s="25" t="n">
        <v>46054</v>
      </c>
      <c r="C1138" t="inlineStr">
        <is>
          <t>SO-26367</t>
        </is>
      </c>
      <c r="D1138" t="inlineStr">
        <is>
          <t>Nethercot Espresso Bar</t>
        </is>
      </c>
      <c r="E1138" t="inlineStr">
        <is>
          <t>Café</t>
        </is>
      </c>
      <c r="F1138" t="inlineStr">
        <is>
          <t>North</t>
        </is>
      </c>
      <c r="G1138" t="inlineStr">
        <is>
          <t>Priya N.</t>
        </is>
      </c>
      <c r="H1138" t="inlineStr">
        <is>
          <t>Plain flour 12.5kg</t>
        </is>
      </c>
      <c r="I1138" t="inlineStr">
        <is>
          <t>Dry goods</t>
        </is>
      </c>
      <c r="J1138" t="n">
        <v>11</v>
      </c>
      <c r="K1138" s="26" t="n">
        <v>25.34</v>
      </c>
      <c r="L1138" s="26">
        <f>J1138*K1138</f>
        <v>278.74</v>
      </c>
      <c r="M1138" s="26" t="n">
        <v>17.35</v>
      </c>
      <c r="N1138" s="26">
        <f>J1138*M1138</f>
        <v>190.85</v>
      </c>
      <c r="O1138" s="26">
        <f>L1138-N1138</f>
        <v>87.89</v>
      </c>
      <c r="P1138">
        <f>IF(AND(OR(Dashboard!$C$5="All",F1138=Dashboard!$C$5),OR(Dashboard!$G$5="All",I1138=Dashboard!$G$5),OR(Dashboard!$K$5="All",G1138=Dashboard!$K$5)),1,0)</f>
        <v>1</v>
      </c>
      <c r="Q1138">
        <f>IF(P1138=1,IF(COUNTIFS($C$2:C1138,C1138,$P$2:P1138,1)=1,1,0),0)</f>
        <v>0</v>
      </c>
    </row>
    <row r="1139">
      <c r="A1139" s="24" t="n">
        <v>46079</v>
      </c>
      <c r="B1139" s="25" t="n">
        <v>46054</v>
      </c>
      <c r="C1139" t="inlineStr">
        <is>
          <t>SO-26367</t>
        </is>
      </c>
      <c r="D1139" t="inlineStr">
        <is>
          <t>Nethercot Espresso Bar</t>
        </is>
      </c>
      <c r="E1139" t="inlineStr">
        <is>
          <t>Café</t>
        </is>
      </c>
      <c r="F1139" t="inlineStr">
        <is>
          <t>North</t>
        </is>
      </c>
      <c r="G1139" t="inlineStr">
        <is>
          <t>Priya N.</t>
        </is>
      </c>
      <c r="H1139" t="inlineStr">
        <is>
          <t>Puff pastry sheets 5kg</t>
        </is>
      </c>
      <c r="I1139" t="inlineStr">
        <is>
          <t>Frozen</t>
        </is>
      </c>
      <c r="J1139" t="n">
        <v>5</v>
      </c>
      <c r="K1139" s="26" t="n">
        <v>35.02</v>
      </c>
      <c r="L1139" s="26">
        <f>J1139*K1139</f>
        <v>175.1</v>
      </c>
      <c r="M1139" s="26" t="n">
        <v>24.46</v>
      </c>
      <c r="N1139" s="26">
        <f>J1139*M1139</f>
        <v>122.3</v>
      </c>
      <c r="O1139" s="26">
        <f>L1139-N1139</f>
        <v>52.8</v>
      </c>
      <c r="P1139">
        <f>IF(AND(OR(Dashboard!$C$5="All",F1139=Dashboard!$C$5),OR(Dashboard!$G$5="All",I1139=Dashboard!$G$5),OR(Dashboard!$K$5="All",G1139=Dashboard!$K$5)),1,0)</f>
        <v>1</v>
      </c>
      <c r="Q1139">
        <f>IF(P1139=1,IF(COUNTIFS($C$2:C1139,C1139,$P$2:P1139,1)=1,1,0),0)</f>
        <v>0</v>
      </c>
    </row>
    <row r="1140">
      <c r="A1140" s="24" t="n">
        <v>46080</v>
      </c>
      <c r="B1140" s="25" t="n">
        <v>46054</v>
      </c>
      <c r="C1140" t="inlineStr">
        <is>
          <t>SO-26369</t>
        </is>
      </c>
      <c r="D1140" t="inlineStr">
        <is>
          <t>Vantrey Pantry</t>
        </is>
      </c>
      <c r="E1140" t="inlineStr">
        <is>
          <t>Grocer</t>
        </is>
      </c>
      <c r="F1140" t="inlineStr">
        <is>
          <t>West</t>
        </is>
      </c>
      <c r="G1140" t="inlineStr">
        <is>
          <t>Lena K.</t>
        </is>
      </c>
      <c r="H1140" t="inlineStr">
        <is>
          <t>Croissant dough x48</t>
        </is>
      </c>
      <c r="I1140" t="inlineStr">
        <is>
          <t>Bakery</t>
        </is>
      </c>
      <c r="J1140" t="n">
        <v>18</v>
      </c>
      <c r="K1140" s="26" t="n">
        <v>69.22</v>
      </c>
      <c r="L1140" s="26">
        <f>J1140*K1140</f>
        <v>1245.96</v>
      </c>
      <c r="M1140" s="26" t="n">
        <v>38.76</v>
      </c>
      <c r="N1140" s="26">
        <f>J1140*M1140</f>
        <v>697.68</v>
      </c>
      <c r="O1140" s="26">
        <f>L1140-N1140</f>
        <v>548.28</v>
      </c>
      <c r="P1140">
        <f>IF(AND(OR(Dashboard!$C$5="All",F1140=Dashboard!$C$5),OR(Dashboard!$G$5="All",I1140=Dashboard!$G$5),OR(Dashboard!$K$5="All",G1140=Dashboard!$K$5)),1,0)</f>
        <v>1</v>
      </c>
      <c r="Q1140">
        <f>IF(P1140=1,IF(COUNTIFS($C$2:C1140,C1140,$P$2:P1140,1)=1,1,0),0)</f>
        <v>1</v>
      </c>
    </row>
    <row r="1141">
      <c r="A1141" s="24" t="n">
        <v>46080</v>
      </c>
      <c r="B1141" s="25" t="n">
        <v>46054</v>
      </c>
      <c r="C1141" t="inlineStr">
        <is>
          <t>SO-26369</t>
        </is>
      </c>
      <c r="D1141" t="inlineStr">
        <is>
          <t>Vantrey Pantry</t>
        </is>
      </c>
      <c r="E1141" t="inlineStr">
        <is>
          <t>Grocer</t>
        </is>
      </c>
      <c r="F1141" t="inlineStr">
        <is>
          <t>West</t>
        </is>
      </c>
      <c r="G1141" t="inlineStr">
        <is>
          <t>Lena K.</t>
        </is>
      </c>
      <c r="H1141" t="inlineStr">
        <is>
          <t>Chips 2.5kg x4</t>
        </is>
      </c>
      <c r="I1141" t="inlineStr">
        <is>
          <t>Frozen</t>
        </is>
      </c>
      <c r="J1141" t="n">
        <v>29</v>
      </c>
      <c r="K1141" s="26" t="n">
        <v>30.49</v>
      </c>
      <c r="L1141" s="26">
        <f>J1141*K1141</f>
        <v>884.21</v>
      </c>
      <c r="M1141" s="26" t="n">
        <v>21.96</v>
      </c>
      <c r="N1141" s="26">
        <f>J1141*M1141</f>
        <v>636.84</v>
      </c>
      <c r="O1141" s="26">
        <f>L1141-N1141</f>
        <v>247.37</v>
      </c>
      <c r="P1141">
        <f>IF(AND(OR(Dashboard!$C$5="All",F1141=Dashboard!$C$5),OR(Dashboard!$G$5="All",I1141=Dashboard!$G$5),OR(Dashboard!$K$5="All",G1141=Dashboard!$K$5)),1,0)</f>
        <v>1</v>
      </c>
      <c r="Q1141">
        <f>IF(P1141=1,IF(COUNTIFS($C$2:C1141,C1141,$P$2:P1141,1)=1,1,0),0)</f>
        <v>0</v>
      </c>
    </row>
    <row r="1142">
      <c r="A1142" s="24" t="n">
        <v>46080</v>
      </c>
      <c r="B1142" s="25" t="n">
        <v>46054</v>
      </c>
      <c r="C1142" t="inlineStr">
        <is>
          <t>SO-26369</t>
        </is>
      </c>
      <c r="D1142" t="inlineStr">
        <is>
          <t>Vantrey Pantry</t>
        </is>
      </c>
      <c r="E1142" t="inlineStr">
        <is>
          <t>Grocer</t>
        </is>
      </c>
      <c r="F1142" t="inlineStr">
        <is>
          <t>West</t>
        </is>
      </c>
      <c r="G1142" t="inlineStr">
        <is>
          <t>Lena K.</t>
        </is>
      </c>
      <c r="H1142" t="inlineStr">
        <is>
          <t>Free-range eggs 15dz</t>
        </is>
      </c>
      <c r="I1142" t="inlineStr">
        <is>
          <t>Dairy &amp; eggs</t>
        </is>
      </c>
      <c r="J1142" t="n">
        <v>19</v>
      </c>
      <c r="K1142" s="26" t="n">
        <v>86.52</v>
      </c>
      <c r="L1142" s="26">
        <f>J1142*K1142</f>
        <v>1643.88</v>
      </c>
      <c r="M1142" s="26" t="n">
        <v>64.13</v>
      </c>
      <c r="N1142" s="26">
        <f>J1142*M1142</f>
        <v>1218.47</v>
      </c>
      <c r="O1142" s="26">
        <f>L1142-N1142</f>
        <v>425.41</v>
      </c>
      <c r="P1142">
        <f>IF(AND(OR(Dashboard!$C$5="All",F1142=Dashboard!$C$5),OR(Dashboard!$G$5="All",I1142=Dashboard!$G$5),OR(Dashboard!$K$5="All",G1142=Dashboard!$K$5)),1,0)</f>
        <v>1</v>
      </c>
      <c r="Q1142">
        <f>IF(P1142=1,IF(COUNTIFS($C$2:C1142,C1142,$P$2:P1142,1)=1,1,0),0)</f>
        <v>0</v>
      </c>
    </row>
    <row r="1143">
      <c r="A1143" s="24" t="n">
        <v>46080</v>
      </c>
      <c r="B1143" s="25" t="n">
        <v>46054</v>
      </c>
      <c r="C1143" t="inlineStr">
        <is>
          <t>SO-26383</t>
        </is>
      </c>
      <c r="D1143" t="inlineStr">
        <is>
          <t>Elsbrook Coffee House</t>
        </is>
      </c>
      <c r="E1143" t="inlineStr">
        <is>
          <t>Café</t>
        </is>
      </c>
      <c r="F1143" t="inlineStr">
        <is>
          <t>South</t>
        </is>
      </c>
      <c r="G1143" t="inlineStr">
        <is>
          <t>Tom W.</t>
        </is>
      </c>
      <c r="H1143" t="inlineStr">
        <is>
          <t>Chickpeas 2kg</t>
        </is>
      </c>
      <c r="I1143" t="inlineStr">
        <is>
          <t>Dry goods</t>
        </is>
      </c>
      <c r="J1143" t="n">
        <v>11</v>
      </c>
      <c r="K1143" s="26" t="n">
        <v>9.48</v>
      </c>
      <c r="L1143" s="26">
        <f>J1143*K1143</f>
        <v>104.28</v>
      </c>
      <c r="M1143" s="26" t="n">
        <v>6.32</v>
      </c>
      <c r="N1143" s="26">
        <f>J1143*M1143</f>
        <v>69.52</v>
      </c>
      <c r="O1143" s="26">
        <f>L1143-N1143</f>
        <v>34.76</v>
      </c>
      <c r="P1143">
        <f>IF(AND(OR(Dashboard!$C$5="All",F1143=Dashboard!$C$5),OR(Dashboard!$G$5="All",I1143=Dashboard!$G$5),OR(Dashboard!$K$5="All",G1143=Dashboard!$K$5)),1,0)</f>
        <v>1</v>
      </c>
      <c r="Q1143">
        <f>IF(P1143=1,IF(COUNTIFS($C$2:C1143,C1143,$P$2:P1143,1)=1,1,0),0)</f>
        <v>1</v>
      </c>
    </row>
    <row r="1144">
      <c r="A1144" s="24" t="n">
        <v>46080</v>
      </c>
      <c r="B1144" s="25" t="n">
        <v>46054</v>
      </c>
      <c r="C1144" t="inlineStr">
        <is>
          <t>SO-26383</t>
        </is>
      </c>
      <c r="D1144" t="inlineStr">
        <is>
          <t>Elsbrook Coffee House</t>
        </is>
      </c>
      <c r="E1144" t="inlineStr">
        <is>
          <t>Café</t>
        </is>
      </c>
      <c r="F1144" t="inlineStr">
        <is>
          <t>South</t>
        </is>
      </c>
      <c r="G1144" t="inlineStr">
        <is>
          <t>Tom W.</t>
        </is>
      </c>
      <c r="H1144" t="inlineStr">
        <is>
          <t>Full cream milk 2L x6</t>
        </is>
      </c>
      <c r="I1144" t="inlineStr">
        <is>
          <t>Dairy &amp; eggs</t>
        </is>
      </c>
      <c r="J1144" t="n">
        <v>7</v>
      </c>
      <c r="K1144" s="26" t="n">
        <v>16.07</v>
      </c>
      <c r="L1144" s="26">
        <f>J1144*K1144</f>
        <v>112.49</v>
      </c>
      <c r="M1144" s="26" t="n">
        <v>11.76</v>
      </c>
      <c r="N1144" s="26">
        <f>J1144*M1144</f>
        <v>82.32</v>
      </c>
      <c r="O1144" s="26">
        <f>L1144-N1144</f>
        <v>30.17</v>
      </c>
      <c r="P1144">
        <f>IF(AND(OR(Dashboard!$C$5="All",F1144=Dashboard!$C$5),OR(Dashboard!$G$5="All",I1144=Dashboard!$G$5),OR(Dashboard!$K$5="All",G1144=Dashboard!$K$5)),1,0)</f>
        <v>1</v>
      </c>
      <c r="Q1144">
        <f>IF(P1144=1,IF(COUNTIFS($C$2:C1144,C1144,$P$2:P1144,1)=1,1,0),0)</f>
        <v>0</v>
      </c>
    </row>
    <row r="1145">
      <c r="A1145" s="24" t="n">
        <v>46080</v>
      </c>
      <c r="B1145" s="25" t="n">
        <v>46054</v>
      </c>
      <c r="C1145" t="inlineStr">
        <is>
          <t>SO-26383</t>
        </is>
      </c>
      <c r="D1145" t="inlineStr">
        <is>
          <t>Elsbrook Coffee House</t>
        </is>
      </c>
      <c r="E1145" t="inlineStr">
        <is>
          <t>Café</t>
        </is>
      </c>
      <c r="F1145" t="inlineStr">
        <is>
          <t>South</t>
        </is>
      </c>
      <c r="G1145" t="inlineStr">
        <is>
          <t>Tom W.</t>
        </is>
      </c>
      <c r="H1145" t="inlineStr">
        <is>
          <t>Chips 2.5kg x4</t>
        </is>
      </c>
      <c r="I1145" t="inlineStr">
        <is>
          <t>Frozen</t>
        </is>
      </c>
      <c r="J1145" t="n">
        <v>13</v>
      </c>
      <c r="K1145" s="26" t="n">
        <v>30.49</v>
      </c>
      <c r="L1145" s="26">
        <f>J1145*K1145</f>
        <v>396.37</v>
      </c>
      <c r="M1145" s="26" t="n">
        <v>22.06</v>
      </c>
      <c r="N1145" s="26">
        <f>J1145*M1145</f>
        <v>286.78</v>
      </c>
      <c r="O1145" s="26">
        <f>L1145-N1145</f>
        <v>109.59</v>
      </c>
      <c r="P1145">
        <f>IF(AND(OR(Dashboard!$C$5="All",F1145=Dashboard!$C$5),OR(Dashboard!$G$5="All",I1145=Dashboard!$G$5),OR(Dashboard!$K$5="All",G1145=Dashboard!$K$5)),1,0)</f>
        <v>1</v>
      </c>
      <c r="Q1145">
        <f>IF(P1145=1,IF(COUNTIFS($C$2:C1145,C1145,$P$2:P1145,1)=1,1,0),0)</f>
        <v>0</v>
      </c>
    </row>
    <row r="1146">
      <c r="A1146" s="24" t="n">
        <v>46080</v>
      </c>
      <c r="B1146" s="25" t="n">
        <v>46054</v>
      </c>
      <c r="C1146" t="inlineStr">
        <is>
          <t>SO-26383</t>
        </is>
      </c>
      <c r="D1146" t="inlineStr">
        <is>
          <t>Elsbrook Coffee House</t>
        </is>
      </c>
      <c r="E1146" t="inlineStr">
        <is>
          <t>Café</t>
        </is>
      </c>
      <c r="F1146" t="inlineStr">
        <is>
          <t>South</t>
        </is>
      </c>
      <c r="G1146" t="inlineStr">
        <is>
          <t>Tom W.</t>
        </is>
      </c>
      <c r="H1146" t="inlineStr">
        <is>
          <t>Coffee beans 1kg</t>
        </is>
      </c>
      <c r="I1146" t="inlineStr">
        <is>
          <t>Beverages</t>
        </is>
      </c>
      <c r="J1146" t="n">
        <v>5</v>
      </c>
      <c r="K1146" s="26" t="n">
        <v>32.45</v>
      </c>
      <c r="L1146" s="26">
        <f>J1146*K1146</f>
        <v>162.25</v>
      </c>
      <c r="M1146" s="26" t="n">
        <v>19.53</v>
      </c>
      <c r="N1146" s="26">
        <f>J1146*M1146</f>
        <v>97.65</v>
      </c>
      <c r="O1146" s="26">
        <f>L1146-N1146</f>
        <v>64.6</v>
      </c>
      <c r="P1146">
        <f>IF(AND(OR(Dashboard!$C$5="All",F1146=Dashboard!$C$5),OR(Dashboard!$G$5="All",I1146=Dashboard!$G$5),OR(Dashboard!$K$5="All",G1146=Dashboard!$K$5)),1,0)</f>
        <v>1</v>
      </c>
      <c r="Q1146">
        <f>IF(P1146=1,IF(COUNTIFS($C$2:C1146,C1146,$P$2:P1146,1)=1,1,0),0)</f>
        <v>0</v>
      </c>
    </row>
    <row r="1147">
      <c r="A1147" s="24" t="n">
        <v>46081</v>
      </c>
      <c r="B1147" s="25" t="n">
        <v>46054</v>
      </c>
      <c r="C1147" t="inlineStr">
        <is>
          <t>SO-26340</t>
        </is>
      </c>
      <c r="D1147" t="inlineStr">
        <is>
          <t>Brasken Events Co.</t>
        </is>
      </c>
      <c r="E1147" t="inlineStr">
        <is>
          <t>Caterer</t>
        </is>
      </c>
      <c r="F1147" t="inlineStr">
        <is>
          <t>North</t>
        </is>
      </c>
      <c r="G1147" t="inlineStr">
        <is>
          <t>Priya N.</t>
        </is>
      </c>
      <c r="H1147" t="inlineStr">
        <is>
          <t>Gelato 5L</t>
        </is>
      </c>
      <c r="I1147" t="inlineStr">
        <is>
          <t>Frozen</t>
        </is>
      </c>
      <c r="J1147" t="n">
        <v>14</v>
      </c>
      <c r="K1147" s="26" t="n">
        <v>47.9</v>
      </c>
      <c r="L1147" s="26">
        <f>J1147*K1147</f>
        <v>670.6</v>
      </c>
      <c r="M1147" s="26" t="n">
        <v>34.31</v>
      </c>
      <c r="N1147" s="26">
        <f>J1147*M1147</f>
        <v>480.34</v>
      </c>
      <c r="O1147" s="26">
        <f>L1147-N1147</f>
        <v>190.26</v>
      </c>
      <c r="P1147">
        <f>IF(AND(OR(Dashboard!$C$5="All",F1147=Dashboard!$C$5),OR(Dashboard!$G$5="All",I1147=Dashboard!$G$5),OR(Dashboard!$K$5="All",G1147=Dashboard!$K$5)),1,0)</f>
        <v>1</v>
      </c>
      <c r="Q1147">
        <f>IF(P1147=1,IF(COUNTIFS($C$2:C1147,C1147,$P$2:P1147,1)=1,1,0),0)</f>
        <v>1</v>
      </c>
    </row>
    <row r="1148">
      <c r="A1148" s="24" t="n">
        <v>46081</v>
      </c>
      <c r="B1148" s="25" t="n">
        <v>46054</v>
      </c>
      <c r="C1148" t="inlineStr">
        <is>
          <t>SO-26340</t>
        </is>
      </c>
      <c r="D1148" t="inlineStr">
        <is>
          <t>Brasken Events Co.</t>
        </is>
      </c>
      <c r="E1148" t="inlineStr">
        <is>
          <t>Caterer</t>
        </is>
      </c>
      <c r="F1148" t="inlineStr">
        <is>
          <t>North</t>
        </is>
      </c>
      <c r="G1148" t="inlineStr">
        <is>
          <t>Priya N.</t>
        </is>
      </c>
      <c r="H1148" t="inlineStr">
        <is>
          <t>Sparkling water 24pk</t>
        </is>
      </c>
      <c r="I1148" t="inlineStr">
        <is>
          <t>Beverages</t>
        </is>
      </c>
      <c r="J1148" t="n">
        <v>13</v>
      </c>
      <c r="K1148" s="26" t="n">
        <v>22.25</v>
      </c>
      <c r="L1148" s="26">
        <f>J1148*K1148</f>
        <v>289.25</v>
      </c>
      <c r="M1148" s="26" t="n">
        <v>14.13</v>
      </c>
      <c r="N1148" s="26">
        <f>J1148*M1148</f>
        <v>183.69</v>
      </c>
      <c r="O1148" s="26">
        <f>L1148-N1148</f>
        <v>105.56</v>
      </c>
      <c r="P1148">
        <f>IF(AND(OR(Dashboard!$C$5="All",F1148=Dashboard!$C$5),OR(Dashboard!$G$5="All",I1148=Dashboard!$G$5),OR(Dashboard!$K$5="All",G1148=Dashboard!$K$5)),1,0)</f>
        <v>1</v>
      </c>
      <c r="Q1148">
        <f>IF(P1148=1,IF(COUNTIFS($C$2:C1148,C1148,$P$2:P1148,1)=1,1,0),0)</f>
        <v>0</v>
      </c>
    </row>
    <row r="1149">
      <c r="A1149" s="24" t="n">
        <v>46081</v>
      </c>
      <c r="B1149" s="25" t="n">
        <v>46054</v>
      </c>
      <c r="C1149" t="inlineStr">
        <is>
          <t>SO-26340</t>
        </is>
      </c>
      <c r="D1149" t="inlineStr">
        <is>
          <t>Brasken Events Co.</t>
        </is>
      </c>
      <c r="E1149" t="inlineStr">
        <is>
          <t>Caterer</t>
        </is>
      </c>
      <c r="F1149" t="inlineStr">
        <is>
          <t>North</t>
        </is>
      </c>
      <c r="G1149" t="inlineStr">
        <is>
          <t>Priya N.</t>
        </is>
      </c>
      <c r="H1149" t="inlineStr">
        <is>
          <t>Brioche buns x24</t>
        </is>
      </c>
      <c r="I1149" t="inlineStr">
        <is>
          <t>Bakery</t>
        </is>
      </c>
      <c r="J1149" t="n">
        <v>11</v>
      </c>
      <c r="K1149" s="26" t="n">
        <v>27.19</v>
      </c>
      <c r="L1149" s="26">
        <f>J1149*K1149</f>
        <v>299.09</v>
      </c>
      <c r="M1149" s="26" t="n">
        <v>16.57</v>
      </c>
      <c r="N1149" s="26">
        <f>J1149*M1149</f>
        <v>182.27</v>
      </c>
      <c r="O1149" s="26">
        <f>L1149-N1149</f>
        <v>116.82</v>
      </c>
      <c r="P1149">
        <f>IF(AND(OR(Dashboard!$C$5="All",F1149=Dashboard!$C$5),OR(Dashboard!$G$5="All",I1149=Dashboard!$G$5),OR(Dashboard!$K$5="All",G1149=Dashboard!$K$5)),1,0)</f>
        <v>1</v>
      </c>
      <c r="Q1149">
        <f>IF(P1149=1,IF(COUNTIFS($C$2:C1149,C1149,$P$2:P1149,1)=1,1,0),0)</f>
        <v>0</v>
      </c>
    </row>
    <row r="1150">
      <c r="A1150" s="24" t="n">
        <v>46081</v>
      </c>
      <c r="B1150" s="25" t="n">
        <v>46054</v>
      </c>
      <c r="C1150" t="inlineStr">
        <is>
          <t>SO-26342</t>
        </is>
      </c>
      <c r="D1150" t="inlineStr">
        <is>
          <t>Saltrey Fine Foods</t>
        </is>
      </c>
      <c r="E1150" t="inlineStr">
        <is>
          <t>Grocer</t>
        </is>
      </c>
      <c r="F1150" t="inlineStr">
        <is>
          <t>North</t>
        </is>
      </c>
      <c r="G1150" t="inlineStr">
        <is>
          <t>Priya N.</t>
        </is>
      </c>
      <c r="H1150" t="inlineStr">
        <is>
          <t>Arborio rice 5kg</t>
        </is>
      </c>
      <c r="I1150" t="inlineStr">
        <is>
          <t>Dry goods</t>
        </is>
      </c>
      <c r="J1150" t="n">
        <v>13</v>
      </c>
      <c r="K1150" s="26" t="n">
        <v>21.94</v>
      </c>
      <c r="L1150" s="26">
        <f>J1150*K1150</f>
        <v>285.22</v>
      </c>
      <c r="M1150" s="26" t="n">
        <v>14.69</v>
      </c>
      <c r="N1150" s="26">
        <f>J1150*M1150</f>
        <v>190.97</v>
      </c>
      <c r="O1150" s="26">
        <f>L1150-N1150</f>
        <v>94.25</v>
      </c>
      <c r="P1150">
        <f>IF(AND(OR(Dashboard!$C$5="All",F1150=Dashboard!$C$5),OR(Dashboard!$G$5="All",I1150=Dashboard!$G$5),OR(Dashboard!$K$5="All",G1150=Dashboard!$K$5)),1,0)</f>
        <v>1</v>
      </c>
      <c r="Q1150">
        <f>IF(P1150=1,IF(COUNTIFS($C$2:C1150,C1150,$P$2:P1150,1)=1,1,0),0)</f>
        <v>1</v>
      </c>
    </row>
    <row r="1151">
      <c r="A1151" s="24" t="n">
        <v>46081</v>
      </c>
      <c r="B1151" s="25" t="n">
        <v>46054</v>
      </c>
      <c r="C1151" t="inlineStr">
        <is>
          <t>SO-26342</t>
        </is>
      </c>
      <c r="D1151" t="inlineStr">
        <is>
          <t>Saltrey Fine Foods</t>
        </is>
      </c>
      <c r="E1151" t="inlineStr">
        <is>
          <t>Grocer</t>
        </is>
      </c>
      <c r="F1151" t="inlineStr">
        <is>
          <t>North</t>
        </is>
      </c>
      <c r="G1151" t="inlineStr">
        <is>
          <t>Priya N.</t>
        </is>
      </c>
      <c r="H1151" t="inlineStr">
        <is>
          <t>Bagels x36</t>
        </is>
      </c>
      <c r="I1151" t="inlineStr">
        <is>
          <t>Bakery</t>
        </is>
      </c>
      <c r="J1151" t="n">
        <v>18</v>
      </c>
      <c r="K1151" s="26" t="n">
        <v>39.66</v>
      </c>
      <c r="L1151" s="26">
        <f>J1151*K1151</f>
        <v>713.88</v>
      </c>
      <c r="M1151" s="26" t="n">
        <v>23.38</v>
      </c>
      <c r="N1151" s="26">
        <f>J1151*M1151</f>
        <v>420.84</v>
      </c>
      <c r="O1151" s="26">
        <f>L1151-N1151</f>
        <v>293.04</v>
      </c>
      <c r="P1151">
        <f>IF(AND(OR(Dashboard!$C$5="All",F1151=Dashboard!$C$5),OR(Dashboard!$G$5="All",I1151=Dashboard!$G$5),OR(Dashboard!$K$5="All",G1151=Dashboard!$K$5)),1,0)</f>
        <v>1</v>
      </c>
      <c r="Q1151">
        <f>IF(P1151=1,IF(COUNTIFS($C$2:C1151,C1151,$P$2:P1151,1)=1,1,0),0)</f>
        <v>0</v>
      </c>
    </row>
    <row r="1152">
      <c r="A1152" s="24" t="n">
        <v>46081</v>
      </c>
      <c r="B1152" s="25" t="n">
        <v>46054</v>
      </c>
      <c r="C1152" t="inlineStr">
        <is>
          <t>SO-26344</t>
        </is>
      </c>
      <c r="D1152" t="inlineStr">
        <is>
          <t>Istowe Coffee House</t>
        </is>
      </c>
      <c r="E1152" t="inlineStr">
        <is>
          <t>Café</t>
        </is>
      </c>
      <c r="F1152" t="inlineStr">
        <is>
          <t>North</t>
        </is>
      </c>
      <c r="G1152" t="inlineStr">
        <is>
          <t>Priya N.</t>
        </is>
      </c>
      <c r="H1152" t="inlineStr">
        <is>
          <t>Cheddar block 2kg</t>
        </is>
      </c>
      <c r="I1152" t="inlineStr">
        <is>
          <t>Dairy &amp; eggs</t>
        </is>
      </c>
      <c r="J1152" t="n">
        <v>11</v>
      </c>
      <c r="K1152" s="26" t="n">
        <v>32.45</v>
      </c>
      <c r="L1152" s="26">
        <f>J1152*K1152</f>
        <v>356.95</v>
      </c>
      <c r="M1152" s="26" t="n">
        <v>25.51</v>
      </c>
      <c r="N1152" s="26">
        <f>J1152*M1152</f>
        <v>280.61</v>
      </c>
      <c r="O1152" s="26">
        <f>L1152-N1152</f>
        <v>76.34</v>
      </c>
      <c r="P1152">
        <f>IF(AND(OR(Dashboard!$C$5="All",F1152=Dashboard!$C$5),OR(Dashboard!$G$5="All",I1152=Dashboard!$G$5),OR(Dashboard!$K$5="All",G1152=Dashboard!$K$5)),1,0)</f>
        <v>1</v>
      </c>
      <c r="Q1152">
        <f>IF(P1152=1,IF(COUNTIFS($C$2:C1152,C1152,$P$2:P1152,1)=1,1,0),0)</f>
        <v>1</v>
      </c>
    </row>
    <row r="1153">
      <c r="A1153" s="24" t="n">
        <v>46081</v>
      </c>
      <c r="B1153" s="25" t="n">
        <v>46054</v>
      </c>
      <c r="C1153" t="inlineStr">
        <is>
          <t>SO-26344</t>
        </is>
      </c>
      <c r="D1153" t="inlineStr">
        <is>
          <t>Istowe Coffee House</t>
        </is>
      </c>
      <c r="E1153" t="inlineStr">
        <is>
          <t>Café</t>
        </is>
      </c>
      <c r="F1153" t="inlineStr">
        <is>
          <t>North</t>
        </is>
      </c>
      <c r="G1153" t="inlineStr">
        <is>
          <t>Priya N.</t>
        </is>
      </c>
      <c r="H1153" t="inlineStr">
        <is>
          <t>Bagels x36</t>
        </is>
      </c>
      <c r="I1153" t="inlineStr">
        <is>
          <t>Bakery</t>
        </is>
      </c>
      <c r="J1153" t="n">
        <v>6</v>
      </c>
      <c r="K1153" s="26" t="n">
        <v>39.66</v>
      </c>
      <c r="L1153" s="26">
        <f>J1153*K1153</f>
        <v>237.96</v>
      </c>
      <c r="M1153" s="26" t="n">
        <v>22.04</v>
      </c>
      <c r="N1153" s="26">
        <f>J1153*M1153</f>
        <v>132.24</v>
      </c>
      <c r="O1153" s="26">
        <f>L1153-N1153</f>
        <v>105.72</v>
      </c>
      <c r="P1153">
        <f>IF(AND(OR(Dashboard!$C$5="All",F1153=Dashboard!$C$5),OR(Dashboard!$G$5="All",I1153=Dashboard!$G$5),OR(Dashboard!$K$5="All",G1153=Dashboard!$K$5)),1,0)</f>
        <v>1</v>
      </c>
      <c r="Q1153">
        <f>IF(P1153=1,IF(COUNTIFS($C$2:C1153,C1153,$P$2:P1153,1)=1,1,0),0)</f>
        <v>0</v>
      </c>
    </row>
    <row r="1154">
      <c r="A1154" s="24" t="n">
        <v>46081</v>
      </c>
      <c r="B1154" s="25" t="n">
        <v>46054</v>
      </c>
      <c r="C1154" t="inlineStr">
        <is>
          <t>SO-26344</t>
        </is>
      </c>
      <c r="D1154" t="inlineStr">
        <is>
          <t>Istowe Coffee House</t>
        </is>
      </c>
      <c r="E1154" t="inlineStr">
        <is>
          <t>Café</t>
        </is>
      </c>
      <c r="F1154" t="inlineStr">
        <is>
          <t>North</t>
        </is>
      </c>
      <c r="G1154" t="inlineStr">
        <is>
          <t>Priya N.</t>
        </is>
      </c>
      <c r="H1154" t="inlineStr">
        <is>
          <t>Arborio rice 5kg</t>
        </is>
      </c>
      <c r="I1154" t="inlineStr">
        <is>
          <t>Dry goods</t>
        </is>
      </c>
      <c r="J1154" t="n">
        <v>8</v>
      </c>
      <c r="K1154" s="26" t="n">
        <v>21.94</v>
      </c>
      <c r="L1154" s="26">
        <f>J1154*K1154</f>
        <v>175.52</v>
      </c>
      <c r="M1154" s="26" t="n">
        <v>14.6</v>
      </c>
      <c r="N1154" s="26">
        <f>J1154*M1154</f>
        <v>116.8</v>
      </c>
      <c r="O1154" s="26">
        <f>L1154-N1154</f>
        <v>58.72</v>
      </c>
      <c r="P1154">
        <f>IF(AND(OR(Dashboard!$C$5="All",F1154=Dashboard!$C$5),OR(Dashboard!$G$5="All",I1154=Dashboard!$G$5),OR(Dashboard!$K$5="All",G1154=Dashboard!$K$5)),1,0)</f>
        <v>1</v>
      </c>
      <c r="Q1154">
        <f>IF(P1154=1,IF(COUNTIFS($C$2:C1154,C1154,$P$2:P1154,1)=1,1,0),0)</f>
        <v>0</v>
      </c>
    </row>
    <row r="1155">
      <c r="A1155" s="24" t="n">
        <v>46081</v>
      </c>
      <c r="B1155" s="25" t="n">
        <v>46054</v>
      </c>
      <c r="C1155" t="inlineStr">
        <is>
          <t>SO-26344</t>
        </is>
      </c>
      <c r="D1155" t="inlineStr">
        <is>
          <t>Istowe Coffee House</t>
        </is>
      </c>
      <c r="E1155" t="inlineStr">
        <is>
          <t>Café</t>
        </is>
      </c>
      <c r="F1155" t="inlineStr">
        <is>
          <t>North</t>
        </is>
      </c>
      <c r="G1155" t="inlineStr">
        <is>
          <t>Priya N.</t>
        </is>
      </c>
      <c r="H1155" t="inlineStr">
        <is>
          <t>Chai concentrate 1L x6</t>
        </is>
      </c>
      <c r="I1155" t="inlineStr">
        <is>
          <t>Beverages</t>
        </is>
      </c>
      <c r="J1155" t="n">
        <v>6</v>
      </c>
      <c r="K1155" s="26" t="n">
        <v>43.26</v>
      </c>
      <c r="L1155" s="26">
        <f>J1155*K1155</f>
        <v>259.56</v>
      </c>
      <c r="M1155" s="26" t="n">
        <v>26.45</v>
      </c>
      <c r="N1155" s="26">
        <f>J1155*M1155</f>
        <v>158.7</v>
      </c>
      <c r="O1155" s="26">
        <f>L1155-N1155</f>
        <v>100.86</v>
      </c>
      <c r="P1155">
        <f>IF(AND(OR(Dashboard!$C$5="All",F1155=Dashboard!$C$5),OR(Dashboard!$G$5="All",I1155=Dashboard!$G$5),OR(Dashboard!$K$5="All",G1155=Dashboard!$K$5)),1,0)</f>
        <v>1</v>
      </c>
      <c r="Q1155">
        <f>IF(P1155=1,IF(COUNTIFS($C$2:C1155,C1155,$P$2:P1155,1)=1,1,0),0)</f>
        <v>0</v>
      </c>
    </row>
    <row r="1156">
      <c r="A1156" s="24" t="n">
        <v>46081</v>
      </c>
      <c r="B1156" s="25" t="n">
        <v>46054</v>
      </c>
      <c r="C1156" t="inlineStr">
        <is>
          <t>SO-26385</t>
        </is>
      </c>
      <c r="D1156" t="inlineStr">
        <is>
          <t>Haskett Café</t>
        </is>
      </c>
      <c r="E1156" t="inlineStr">
        <is>
          <t>Café</t>
        </is>
      </c>
      <c r="F1156" t="inlineStr">
        <is>
          <t>South</t>
        </is>
      </c>
      <c r="G1156" t="inlineStr">
        <is>
          <t>Tom W.</t>
        </is>
      </c>
      <c r="H1156" t="inlineStr">
        <is>
          <t>Canned tomatoes 2.5kg</t>
        </is>
      </c>
      <c r="I1156" t="inlineStr">
        <is>
          <t>Dry goods</t>
        </is>
      </c>
      <c r="J1156" t="n">
        <v>8</v>
      </c>
      <c r="K1156" s="26" t="n">
        <v>8.19</v>
      </c>
      <c r="L1156" s="26">
        <f>J1156*K1156</f>
        <v>65.52</v>
      </c>
      <c r="M1156" s="26" t="n">
        <v>5.58</v>
      </c>
      <c r="N1156" s="26">
        <f>J1156*M1156</f>
        <v>44.64</v>
      </c>
      <c r="O1156" s="26">
        <f>L1156-N1156</f>
        <v>20.88</v>
      </c>
      <c r="P1156">
        <f>IF(AND(OR(Dashboard!$C$5="All",F1156=Dashboard!$C$5),OR(Dashboard!$G$5="All",I1156=Dashboard!$G$5),OR(Dashboard!$K$5="All",G1156=Dashboard!$K$5)),1,0)</f>
        <v>1</v>
      </c>
      <c r="Q1156">
        <f>IF(P1156=1,IF(COUNTIFS($C$2:C1156,C1156,$P$2:P1156,1)=1,1,0),0)</f>
        <v>1</v>
      </c>
    </row>
    <row r="1157">
      <c r="A1157" s="24" t="n">
        <v>46081</v>
      </c>
      <c r="B1157" s="25" t="n">
        <v>46054</v>
      </c>
      <c r="C1157" t="inlineStr">
        <is>
          <t>SO-26385</t>
        </is>
      </c>
      <c r="D1157" t="inlineStr">
        <is>
          <t>Haskett Café</t>
        </is>
      </c>
      <c r="E1157" t="inlineStr">
        <is>
          <t>Café</t>
        </is>
      </c>
      <c r="F1157" t="inlineStr">
        <is>
          <t>South</t>
        </is>
      </c>
      <c r="G1157" t="inlineStr">
        <is>
          <t>Tom W.</t>
        </is>
      </c>
      <c r="H1157" t="inlineStr">
        <is>
          <t>Loose-leaf tea 500g</t>
        </is>
      </c>
      <c r="I1157" t="inlineStr">
        <is>
          <t>Beverages</t>
        </is>
      </c>
      <c r="J1157" t="n">
        <v>8</v>
      </c>
      <c r="K1157" s="26" t="n">
        <v>19.47</v>
      </c>
      <c r="L1157" s="26">
        <f>J1157*K1157</f>
        <v>155.76</v>
      </c>
      <c r="M1157" s="26" t="n">
        <v>12.57</v>
      </c>
      <c r="N1157" s="26">
        <f>J1157*M1157</f>
        <v>100.56</v>
      </c>
      <c r="O1157" s="26">
        <f>L1157-N1157</f>
        <v>55.2</v>
      </c>
      <c r="P1157">
        <f>IF(AND(OR(Dashboard!$C$5="All",F1157=Dashboard!$C$5),OR(Dashboard!$G$5="All",I1157=Dashboard!$G$5),OR(Dashboard!$K$5="All",G1157=Dashboard!$K$5)),1,0)</f>
        <v>1</v>
      </c>
      <c r="Q1157">
        <f>IF(P1157=1,IF(COUNTIFS($C$2:C1157,C1157,$P$2:P1157,1)=1,1,0),0)</f>
        <v>0</v>
      </c>
    </row>
    <row r="1158">
      <c r="A1158" s="24" t="n">
        <v>46081</v>
      </c>
      <c r="B1158" s="25" t="n">
        <v>46054</v>
      </c>
      <c r="C1158" t="inlineStr">
        <is>
          <t>SO-26385</t>
        </is>
      </c>
      <c r="D1158" t="inlineStr">
        <is>
          <t>Haskett Café</t>
        </is>
      </c>
      <c r="E1158" t="inlineStr">
        <is>
          <t>Café</t>
        </is>
      </c>
      <c r="F1158" t="inlineStr">
        <is>
          <t>South</t>
        </is>
      </c>
      <c r="G1158" t="inlineStr">
        <is>
          <t>Tom W.</t>
        </is>
      </c>
      <c r="H1158" t="inlineStr">
        <is>
          <t>Brioche buns x24</t>
        </is>
      </c>
      <c r="I1158" t="inlineStr">
        <is>
          <t>Bakery</t>
        </is>
      </c>
      <c r="J1158" t="n">
        <v>8</v>
      </c>
      <c r="K1158" s="26" t="n">
        <v>27.19</v>
      </c>
      <c r="L1158" s="26">
        <f>J1158*K1158</f>
        <v>217.52</v>
      </c>
      <c r="M1158" s="26" t="n">
        <v>16.23</v>
      </c>
      <c r="N1158" s="26">
        <f>J1158*M1158</f>
        <v>129.84</v>
      </c>
      <c r="O1158" s="26">
        <f>L1158-N1158</f>
        <v>87.68</v>
      </c>
      <c r="P1158">
        <f>IF(AND(OR(Dashboard!$C$5="All",F1158=Dashboard!$C$5),OR(Dashboard!$G$5="All",I1158=Dashboard!$G$5),OR(Dashboard!$K$5="All",G1158=Dashboard!$K$5)),1,0)</f>
        <v>1</v>
      </c>
      <c r="Q1158">
        <f>IF(P1158=1,IF(COUNTIFS($C$2:C1158,C1158,$P$2:P1158,1)=1,1,0),0)</f>
        <v>0</v>
      </c>
    </row>
    <row r="1159">
      <c r="A1159" s="24" t="n">
        <v>46082</v>
      </c>
      <c r="B1159" s="25" t="n">
        <v>46082</v>
      </c>
      <c r="C1159" t="inlineStr">
        <is>
          <t>SO-26427</t>
        </is>
      </c>
      <c r="D1159" t="inlineStr">
        <is>
          <t>Haskett Café</t>
        </is>
      </c>
      <c r="E1159" t="inlineStr">
        <is>
          <t>Café</t>
        </is>
      </c>
      <c r="F1159" t="inlineStr">
        <is>
          <t>South</t>
        </is>
      </c>
      <c r="G1159" t="inlineStr">
        <is>
          <t>Tom W.</t>
        </is>
      </c>
      <c r="H1159" t="inlineStr">
        <is>
          <t>Plain flour 12.5kg</t>
        </is>
      </c>
      <c r="I1159" t="inlineStr">
        <is>
          <t>Dry goods</t>
        </is>
      </c>
      <c r="J1159" t="n">
        <v>5</v>
      </c>
      <c r="K1159" s="26" t="n">
        <v>25.34</v>
      </c>
      <c r="L1159" s="26">
        <f>J1159*K1159</f>
        <v>126.7</v>
      </c>
      <c r="M1159" s="26" t="n">
        <v>17.34</v>
      </c>
      <c r="N1159" s="26">
        <f>J1159*M1159</f>
        <v>86.7</v>
      </c>
      <c r="O1159" s="26">
        <f>L1159-N1159</f>
        <v>40</v>
      </c>
      <c r="P1159">
        <f>IF(AND(OR(Dashboard!$C$5="All",F1159=Dashboard!$C$5),OR(Dashboard!$G$5="All",I1159=Dashboard!$G$5),OR(Dashboard!$K$5="All",G1159=Dashboard!$K$5)),1,0)</f>
        <v>1</v>
      </c>
      <c r="Q1159">
        <f>IF(P1159=1,IF(COUNTIFS($C$2:C1159,C1159,$P$2:P1159,1)=1,1,0),0)</f>
        <v>1</v>
      </c>
    </row>
    <row r="1160">
      <c r="A1160" s="24" t="n">
        <v>46082</v>
      </c>
      <c r="B1160" s="25" t="n">
        <v>46082</v>
      </c>
      <c r="C1160" t="inlineStr">
        <is>
          <t>SO-26427</t>
        </is>
      </c>
      <c r="D1160" t="inlineStr">
        <is>
          <t>Haskett Café</t>
        </is>
      </c>
      <c r="E1160" t="inlineStr">
        <is>
          <t>Café</t>
        </is>
      </c>
      <c r="F1160" t="inlineStr">
        <is>
          <t>South</t>
        </is>
      </c>
      <c r="G1160" t="inlineStr">
        <is>
          <t>Tom W.</t>
        </is>
      </c>
      <c r="H1160" t="inlineStr">
        <is>
          <t>Free-range eggs 15dz</t>
        </is>
      </c>
      <c r="I1160" t="inlineStr">
        <is>
          <t>Dairy &amp; eggs</t>
        </is>
      </c>
      <c r="J1160" t="n">
        <v>14</v>
      </c>
      <c r="K1160" s="26" t="n">
        <v>86.52</v>
      </c>
      <c r="L1160" s="26">
        <f>J1160*K1160</f>
        <v>1211.28</v>
      </c>
      <c r="M1160" s="26" t="n">
        <v>68.03</v>
      </c>
      <c r="N1160" s="26">
        <f>J1160*M1160</f>
        <v>952.42</v>
      </c>
      <c r="O1160" s="26">
        <f>L1160-N1160</f>
        <v>258.86</v>
      </c>
      <c r="P1160">
        <f>IF(AND(OR(Dashboard!$C$5="All",F1160=Dashboard!$C$5),OR(Dashboard!$G$5="All",I1160=Dashboard!$G$5),OR(Dashboard!$K$5="All",G1160=Dashboard!$K$5)),1,0)</f>
        <v>1</v>
      </c>
      <c r="Q1160">
        <f>IF(P1160=1,IF(COUNTIFS($C$2:C1160,C1160,$P$2:P1160,1)=1,1,0),0)</f>
        <v>0</v>
      </c>
    </row>
    <row r="1161">
      <c r="A1161" s="24" t="n">
        <v>46082</v>
      </c>
      <c r="B1161" s="25" t="n">
        <v>46082</v>
      </c>
      <c r="C1161" t="inlineStr">
        <is>
          <t>SO-26427</t>
        </is>
      </c>
      <c r="D1161" t="inlineStr">
        <is>
          <t>Haskett Café</t>
        </is>
      </c>
      <c r="E1161" t="inlineStr">
        <is>
          <t>Café</t>
        </is>
      </c>
      <c r="F1161" t="inlineStr">
        <is>
          <t>South</t>
        </is>
      </c>
      <c r="G1161" t="inlineStr">
        <is>
          <t>Tom W.</t>
        </is>
      </c>
      <c r="H1161" t="inlineStr">
        <is>
          <t>Puff pastry sheets 5kg</t>
        </is>
      </c>
      <c r="I1161" t="inlineStr">
        <is>
          <t>Frozen</t>
        </is>
      </c>
      <c r="J1161" t="n">
        <v>14</v>
      </c>
      <c r="K1161" s="26" t="n">
        <v>35.02</v>
      </c>
      <c r="L1161" s="26">
        <f>J1161*K1161</f>
        <v>490.28</v>
      </c>
      <c r="M1161" s="26" t="n">
        <v>24.86</v>
      </c>
      <c r="N1161" s="26">
        <f>J1161*M1161</f>
        <v>348.04</v>
      </c>
      <c r="O1161" s="26">
        <f>L1161-N1161</f>
        <v>142.24</v>
      </c>
      <c r="P1161">
        <f>IF(AND(OR(Dashboard!$C$5="All",F1161=Dashboard!$C$5),OR(Dashboard!$G$5="All",I1161=Dashboard!$G$5),OR(Dashboard!$K$5="All",G1161=Dashboard!$K$5)),1,0)</f>
        <v>1</v>
      </c>
      <c r="Q1161">
        <f>IF(P1161=1,IF(COUNTIFS($C$2:C1161,C1161,$P$2:P1161,1)=1,1,0),0)</f>
        <v>0</v>
      </c>
    </row>
    <row r="1162">
      <c r="A1162" s="24" t="n">
        <v>46082</v>
      </c>
      <c r="B1162" s="25" t="n">
        <v>46082</v>
      </c>
      <c r="C1162" t="inlineStr">
        <is>
          <t>SO-26436</t>
        </is>
      </c>
      <c r="D1162" t="inlineStr">
        <is>
          <t>Gorrowin Dining Room</t>
        </is>
      </c>
      <c r="E1162" t="inlineStr">
        <is>
          <t>Restaurant</t>
        </is>
      </c>
      <c r="F1162" t="inlineStr">
        <is>
          <t>West</t>
        </is>
      </c>
      <c r="G1162" t="inlineStr">
        <is>
          <t>Lena K.</t>
        </is>
      </c>
      <c r="H1162" t="inlineStr">
        <is>
          <t>Cheddar block 2kg</t>
        </is>
      </c>
      <c r="I1162" t="inlineStr">
        <is>
          <t>Dairy &amp; eggs</t>
        </is>
      </c>
      <c r="J1162" t="n">
        <v>2</v>
      </c>
      <c r="K1162" s="26" t="n">
        <v>32.45</v>
      </c>
      <c r="L1162" s="26">
        <f>J1162*K1162</f>
        <v>64.9</v>
      </c>
      <c r="M1162" s="26" t="n">
        <v>24.14</v>
      </c>
      <c r="N1162" s="26">
        <f>J1162*M1162</f>
        <v>48.28</v>
      </c>
      <c r="O1162" s="26">
        <f>L1162-N1162</f>
        <v>16.62</v>
      </c>
      <c r="P1162">
        <f>IF(AND(OR(Dashboard!$C$5="All",F1162=Dashboard!$C$5),OR(Dashboard!$G$5="All",I1162=Dashboard!$G$5),OR(Dashboard!$K$5="All",G1162=Dashboard!$K$5)),1,0)</f>
        <v>1</v>
      </c>
      <c r="Q1162">
        <f>IF(P1162=1,IF(COUNTIFS($C$2:C1162,C1162,$P$2:P1162,1)=1,1,0),0)</f>
        <v>1</v>
      </c>
    </row>
    <row r="1163">
      <c r="A1163" s="24" t="n">
        <v>46082</v>
      </c>
      <c r="B1163" s="25" t="n">
        <v>46082</v>
      </c>
      <c r="C1163" t="inlineStr">
        <is>
          <t>SO-26436</t>
        </is>
      </c>
      <c r="D1163" t="inlineStr">
        <is>
          <t>Gorrowin Dining Room</t>
        </is>
      </c>
      <c r="E1163" t="inlineStr">
        <is>
          <t>Restaurant</t>
        </is>
      </c>
      <c r="F1163" t="inlineStr">
        <is>
          <t>West</t>
        </is>
      </c>
      <c r="G1163" t="inlineStr">
        <is>
          <t>Lena K.</t>
        </is>
      </c>
      <c r="H1163" t="inlineStr">
        <is>
          <t>Coffee beans 1kg</t>
        </is>
      </c>
      <c r="I1163" t="inlineStr">
        <is>
          <t>Beverages</t>
        </is>
      </c>
      <c r="J1163" t="n">
        <v>12</v>
      </c>
      <c r="K1163" s="26" t="n">
        <v>32.45</v>
      </c>
      <c r="L1163" s="26">
        <f>J1163*K1163</f>
        <v>389.4</v>
      </c>
      <c r="M1163" s="26" t="n">
        <v>19.81</v>
      </c>
      <c r="N1163" s="26">
        <f>J1163*M1163</f>
        <v>237.72</v>
      </c>
      <c r="O1163" s="26">
        <f>L1163-N1163</f>
        <v>151.68</v>
      </c>
      <c r="P1163">
        <f>IF(AND(OR(Dashboard!$C$5="All",F1163=Dashboard!$C$5),OR(Dashboard!$G$5="All",I1163=Dashboard!$G$5),OR(Dashboard!$K$5="All",G1163=Dashboard!$K$5)),1,0)</f>
        <v>1</v>
      </c>
      <c r="Q1163">
        <f>IF(P1163=1,IF(COUNTIFS($C$2:C1163,C1163,$P$2:P1163,1)=1,1,0),0)</f>
        <v>0</v>
      </c>
    </row>
    <row r="1164">
      <c r="A1164" s="24" t="n">
        <v>46082</v>
      </c>
      <c r="B1164" s="25" t="n">
        <v>46082</v>
      </c>
      <c r="C1164" t="inlineStr">
        <is>
          <t>SO-26436</t>
        </is>
      </c>
      <c r="D1164" t="inlineStr">
        <is>
          <t>Gorrowin Dining Room</t>
        </is>
      </c>
      <c r="E1164" t="inlineStr">
        <is>
          <t>Restaurant</t>
        </is>
      </c>
      <c r="F1164" t="inlineStr">
        <is>
          <t>West</t>
        </is>
      </c>
      <c r="G1164" t="inlineStr">
        <is>
          <t>Lena K.</t>
        </is>
      </c>
      <c r="H1164" t="inlineStr">
        <is>
          <t>Chips 2.5kg x4</t>
        </is>
      </c>
      <c r="I1164" t="inlineStr">
        <is>
          <t>Frozen</t>
        </is>
      </c>
      <c r="J1164" t="n">
        <v>13</v>
      </c>
      <c r="K1164" s="26" t="n">
        <v>30.49</v>
      </c>
      <c r="L1164" s="26">
        <f>J1164*K1164</f>
        <v>396.37</v>
      </c>
      <c r="M1164" s="26" t="n">
        <v>22.22</v>
      </c>
      <c r="N1164" s="26">
        <f>J1164*M1164</f>
        <v>288.86</v>
      </c>
      <c r="O1164" s="26">
        <f>L1164-N1164</f>
        <v>107.51</v>
      </c>
      <c r="P1164">
        <f>IF(AND(OR(Dashboard!$C$5="All",F1164=Dashboard!$C$5),OR(Dashboard!$G$5="All",I1164=Dashboard!$G$5),OR(Dashboard!$K$5="All",G1164=Dashboard!$K$5)),1,0)</f>
        <v>1</v>
      </c>
      <c r="Q1164">
        <f>IF(P1164=1,IF(COUNTIFS($C$2:C1164,C1164,$P$2:P1164,1)=1,1,0),0)</f>
        <v>0</v>
      </c>
    </row>
    <row r="1165">
      <c r="A1165" s="24" t="n">
        <v>46082</v>
      </c>
      <c r="B1165" s="25" t="n">
        <v>46082</v>
      </c>
      <c r="C1165" t="inlineStr">
        <is>
          <t>SO-26436</t>
        </is>
      </c>
      <c r="D1165" t="inlineStr">
        <is>
          <t>Gorrowin Dining Room</t>
        </is>
      </c>
      <c r="E1165" t="inlineStr">
        <is>
          <t>Restaurant</t>
        </is>
      </c>
      <c r="F1165" t="inlineStr">
        <is>
          <t>West</t>
        </is>
      </c>
      <c r="G1165" t="inlineStr">
        <is>
          <t>Lena K.</t>
        </is>
      </c>
      <c r="H1165" t="inlineStr">
        <is>
          <t>Sourdough loaf x10</t>
        </is>
      </c>
      <c r="I1165" t="inlineStr">
        <is>
          <t>Bakery</t>
        </is>
      </c>
      <c r="J1165" t="n">
        <v>5</v>
      </c>
      <c r="K1165" s="26" t="n">
        <v>53.56</v>
      </c>
      <c r="L1165" s="26">
        <f>J1165*K1165</f>
        <v>267.8</v>
      </c>
      <c r="M1165" s="26" t="n">
        <v>30.17</v>
      </c>
      <c r="N1165" s="26">
        <f>J1165*M1165</f>
        <v>150.85</v>
      </c>
      <c r="O1165" s="26">
        <f>L1165-N1165</f>
        <v>116.95</v>
      </c>
      <c r="P1165">
        <f>IF(AND(OR(Dashboard!$C$5="All",F1165=Dashboard!$C$5),OR(Dashboard!$G$5="All",I1165=Dashboard!$G$5),OR(Dashboard!$K$5="All",G1165=Dashboard!$K$5)),1,0)</f>
        <v>1</v>
      </c>
      <c r="Q1165">
        <f>IF(P1165=1,IF(COUNTIFS($C$2:C1165,C1165,$P$2:P1165,1)=1,1,0),0)</f>
        <v>0</v>
      </c>
    </row>
    <row r="1166">
      <c r="A1166" s="24" t="n">
        <v>46083</v>
      </c>
      <c r="B1166" s="25" t="n">
        <v>46082</v>
      </c>
      <c r="C1166" t="inlineStr">
        <is>
          <t>SO-26400</t>
        </is>
      </c>
      <c r="D1166" t="inlineStr">
        <is>
          <t>Grisdale Catering</t>
        </is>
      </c>
      <c r="E1166" t="inlineStr">
        <is>
          <t>Caterer</t>
        </is>
      </c>
      <c r="F1166" t="inlineStr">
        <is>
          <t>East</t>
        </is>
      </c>
      <c r="G1166" t="inlineStr">
        <is>
          <t>Priya N.</t>
        </is>
      </c>
      <c r="H1166" t="inlineStr">
        <is>
          <t>Sparkling water 24pk</t>
        </is>
      </c>
      <c r="I1166" t="inlineStr">
        <is>
          <t>Beverages</t>
        </is>
      </c>
      <c r="J1166" t="n">
        <v>11</v>
      </c>
      <c r="K1166" s="26" t="n">
        <v>22.25</v>
      </c>
      <c r="L1166" s="26">
        <f>J1166*K1166</f>
        <v>244.75</v>
      </c>
      <c r="M1166" s="26" t="n">
        <v>13.29</v>
      </c>
      <c r="N1166" s="26">
        <f>J1166*M1166</f>
        <v>146.19</v>
      </c>
      <c r="O1166" s="26">
        <f>L1166-N1166</f>
        <v>98.56</v>
      </c>
      <c r="P1166">
        <f>IF(AND(OR(Dashboard!$C$5="All",F1166=Dashboard!$C$5),OR(Dashboard!$G$5="All",I1166=Dashboard!$G$5),OR(Dashboard!$K$5="All",G1166=Dashboard!$K$5)),1,0)</f>
        <v>1</v>
      </c>
      <c r="Q1166">
        <f>IF(P1166=1,IF(COUNTIFS($C$2:C1166,C1166,$P$2:P1166,1)=1,1,0),0)</f>
        <v>1</v>
      </c>
    </row>
    <row r="1167">
      <c r="A1167" s="24" t="n">
        <v>46083</v>
      </c>
      <c r="B1167" s="25" t="n">
        <v>46082</v>
      </c>
      <c r="C1167" t="inlineStr">
        <is>
          <t>SO-26400</t>
        </is>
      </c>
      <c r="D1167" t="inlineStr">
        <is>
          <t>Grisdale Catering</t>
        </is>
      </c>
      <c r="E1167" t="inlineStr">
        <is>
          <t>Caterer</t>
        </is>
      </c>
      <c r="F1167" t="inlineStr">
        <is>
          <t>East</t>
        </is>
      </c>
      <c r="G1167" t="inlineStr">
        <is>
          <t>Priya N.</t>
        </is>
      </c>
      <c r="H1167" t="inlineStr">
        <is>
          <t>Frozen berries 2kg</t>
        </is>
      </c>
      <c r="I1167" t="inlineStr">
        <is>
          <t>Frozen</t>
        </is>
      </c>
      <c r="J1167" t="n">
        <v>3</v>
      </c>
      <c r="K1167" s="26" t="n">
        <v>20.39</v>
      </c>
      <c r="L1167" s="26">
        <f>J1167*K1167</f>
        <v>61.17</v>
      </c>
      <c r="M1167" s="26" t="n">
        <v>14.97</v>
      </c>
      <c r="N1167" s="26">
        <f>J1167*M1167</f>
        <v>44.91</v>
      </c>
      <c r="O1167" s="26">
        <f>L1167-N1167</f>
        <v>16.26</v>
      </c>
      <c r="P1167">
        <f>IF(AND(OR(Dashboard!$C$5="All",F1167=Dashboard!$C$5),OR(Dashboard!$G$5="All",I1167=Dashboard!$G$5),OR(Dashboard!$K$5="All",G1167=Dashboard!$K$5)),1,0)</f>
        <v>1</v>
      </c>
      <c r="Q1167">
        <f>IF(P1167=1,IF(COUNTIFS($C$2:C1167,C1167,$P$2:P1167,1)=1,1,0),0)</f>
        <v>0</v>
      </c>
    </row>
    <row r="1168">
      <c r="A1168" s="24" t="n">
        <v>46083</v>
      </c>
      <c r="B1168" s="25" t="n">
        <v>46082</v>
      </c>
      <c r="C1168" t="inlineStr">
        <is>
          <t>SO-26400</t>
        </is>
      </c>
      <c r="D1168" t="inlineStr">
        <is>
          <t>Grisdale Catering</t>
        </is>
      </c>
      <c r="E1168" t="inlineStr">
        <is>
          <t>Caterer</t>
        </is>
      </c>
      <c r="F1168" t="inlineStr">
        <is>
          <t>East</t>
        </is>
      </c>
      <c r="G1168" t="inlineStr">
        <is>
          <t>Priya N.</t>
        </is>
      </c>
      <c r="H1168" t="inlineStr">
        <is>
          <t>Cheddar block 2kg</t>
        </is>
      </c>
      <c r="I1168" t="inlineStr">
        <is>
          <t>Dairy &amp; eggs</t>
        </is>
      </c>
      <c r="J1168" t="n">
        <v>4</v>
      </c>
      <c r="K1168" s="26" t="n">
        <v>32.45</v>
      </c>
      <c r="L1168" s="26">
        <f>J1168*K1168</f>
        <v>129.8</v>
      </c>
      <c r="M1168" s="26" t="n">
        <v>24.21</v>
      </c>
      <c r="N1168" s="26">
        <f>J1168*M1168</f>
        <v>96.84</v>
      </c>
      <c r="O1168" s="26">
        <f>L1168-N1168</f>
        <v>32.96</v>
      </c>
      <c r="P1168">
        <f>IF(AND(OR(Dashboard!$C$5="All",F1168=Dashboard!$C$5),OR(Dashboard!$G$5="All",I1168=Dashboard!$G$5),OR(Dashboard!$K$5="All",G1168=Dashboard!$K$5)),1,0)</f>
        <v>1</v>
      </c>
      <c r="Q1168">
        <f>IF(P1168=1,IF(COUNTIFS($C$2:C1168,C1168,$P$2:P1168,1)=1,1,0),0)</f>
        <v>0</v>
      </c>
    </row>
    <row r="1169">
      <c r="A1169" s="24" t="n">
        <v>46083</v>
      </c>
      <c r="B1169" s="25" t="n">
        <v>46082</v>
      </c>
      <c r="C1169" t="inlineStr">
        <is>
          <t>SO-26418</t>
        </is>
      </c>
      <c r="D1169" t="inlineStr">
        <is>
          <t>Fallowden Coffee House</t>
        </is>
      </c>
      <c r="E1169" t="inlineStr">
        <is>
          <t>Café</t>
        </is>
      </c>
      <c r="F1169" t="inlineStr">
        <is>
          <t>South</t>
        </is>
      </c>
      <c r="G1169" t="inlineStr">
        <is>
          <t>Tom W.</t>
        </is>
      </c>
      <c r="H1169" t="inlineStr">
        <is>
          <t>Chai concentrate 1L x6</t>
        </is>
      </c>
      <c r="I1169" t="inlineStr">
        <is>
          <t>Beverages</t>
        </is>
      </c>
      <c r="J1169" t="n">
        <v>8</v>
      </c>
      <c r="K1169" s="26" t="n">
        <v>43.26</v>
      </c>
      <c r="L1169" s="26">
        <f>J1169*K1169</f>
        <v>346.08</v>
      </c>
      <c r="M1169" s="26" t="n">
        <v>28.08</v>
      </c>
      <c r="N1169" s="26">
        <f>J1169*M1169</f>
        <v>224.64</v>
      </c>
      <c r="O1169" s="26">
        <f>L1169-N1169</f>
        <v>121.44</v>
      </c>
      <c r="P1169">
        <f>IF(AND(OR(Dashboard!$C$5="All",F1169=Dashboard!$C$5),OR(Dashboard!$G$5="All",I1169=Dashboard!$G$5),OR(Dashboard!$K$5="All",G1169=Dashboard!$K$5)),1,0)</f>
        <v>1</v>
      </c>
      <c r="Q1169">
        <f>IF(P1169=1,IF(COUNTIFS($C$2:C1169,C1169,$P$2:P1169,1)=1,1,0),0)</f>
        <v>1</v>
      </c>
    </row>
    <row r="1170">
      <c r="A1170" s="24" t="n">
        <v>46083</v>
      </c>
      <c r="B1170" s="25" t="n">
        <v>46082</v>
      </c>
      <c r="C1170" t="inlineStr">
        <is>
          <t>SO-26418</t>
        </is>
      </c>
      <c r="D1170" t="inlineStr">
        <is>
          <t>Fallowden Coffee House</t>
        </is>
      </c>
      <c r="E1170" t="inlineStr">
        <is>
          <t>Café</t>
        </is>
      </c>
      <c r="F1170" t="inlineStr">
        <is>
          <t>South</t>
        </is>
      </c>
      <c r="G1170" t="inlineStr">
        <is>
          <t>Tom W.</t>
        </is>
      </c>
      <c r="H1170" t="inlineStr">
        <is>
          <t>Croissant dough x48</t>
        </is>
      </c>
      <c r="I1170" t="inlineStr">
        <is>
          <t>Bakery</t>
        </is>
      </c>
      <c r="J1170" t="n">
        <v>13</v>
      </c>
      <c r="K1170" s="26" t="n">
        <v>69.22</v>
      </c>
      <c r="L1170" s="26">
        <f>J1170*K1170</f>
        <v>899.86</v>
      </c>
      <c r="M1170" s="26" t="n">
        <v>39.01</v>
      </c>
      <c r="N1170" s="26">
        <f>J1170*M1170</f>
        <v>507.13</v>
      </c>
      <c r="O1170" s="26">
        <f>L1170-N1170</f>
        <v>392.73</v>
      </c>
      <c r="P1170">
        <f>IF(AND(OR(Dashboard!$C$5="All",F1170=Dashboard!$C$5),OR(Dashboard!$G$5="All",I1170=Dashboard!$G$5),OR(Dashboard!$K$5="All",G1170=Dashboard!$K$5)),1,0)</f>
        <v>1</v>
      </c>
      <c r="Q1170">
        <f>IF(P1170=1,IF(COUNTIFS($C$2:C1170,C1170,$P$2:P1170,1)=1,1,0),0)</f>
        <v>0</v>
      </c>
    </row>
    <row r="1171">
      <c r="A1171" s="24" t="n">
        <v>46083</v>
      </c>
      <c r="B1171" s="25" t="n">
        <v>46082</v>
      </c>
      <c r="C1171" t="inlineStr">
        <is>
          <t>SO-26432</t>
        </is>
      </c>
      <c r="D1171" t="inlineStr">
        <is>
          <t>Saltrey Fine Foods</t>
        </is>
      </c>
      <c r="E1171" t="inlineStr">
        <is>
          <t>Grocer</t>
        </is>
      </c>
      <c r="F1171" t="inlineStr">
        <is>
          <t>North</t>
        </is>
      </c>
      <c r="G1171" t="inlineStr">
        <is>
          <t>Priya N.</t>
        </is>
      </c>
      <c r="H1171" t="inlineStr">
        <is>
          <t>Puff pastry sheets 5kg</t>
        </is>
      </c>
      <c r="I1171" t="inlineStr">
        <is>
          <t>Frozen</t>
        </is>
      </c>
      <c r="J1171" t="n">
        <v>22</v>
      </c>
      <c r="K1171" s="26" t="n">
        <v>35.02</v>
      </c>
      <c r="L1171" s="26">
        <f>J1171*K1171</f>
        <v>770.44</v>
      </c>
      <c r="M1171" s="26" t="n">
        <v>24.88</v>
      </c>
      <c r="N1171" s="26">
        <f>J1171*M1171</f>
        <v>547.36</v>
      </c>
      <c r="O1171" s="26">
        <f>L1171-N1171</f>
        <v>223.08</v>
      </c>
      <c r="P1171">
        <f>IF(AND(OR(Dashboard!$C$5="All",F1171=Dashboard!$C$5),OR(Dashboard!$G$5="All",I1171=Dashboard!$G$5),OR(Dashboard!$K$5="All",G1171=Dashboard!$K$5)),1,0)</f>
        <v>1</v>
      </c>
      <c r="Q1171">
        <f>IF(P1171=1,IF(COUNTIFS($C$2:C1171,C1171,$P$2:P1171,1)=1,1,0),0)</f>
        <v>1</v>
      </c>
    </row>
    <row r="1172">
      <c r="A1172" s="24" t="n">
        <v>46083</v>
      </c>
      <c r="B1172" s="25" t="n">
        <v>46082</v>
      </c>
      <c r="C1172" t="inlineStr">
        <is>
          <t>SO-26432</t>
        </is>
      </c>
      <c r="D1172" t="inlineStr">
        <is>
          <t>Saltrey Fine Foods</t>
        </is>
      </c>
      <c r="E1172" t="inlineStr">
        <is>
          <t>Grocer</t>
        </is>
      </c>
      <c r="F1172" t="inlineStr">
        <is>
          <t>North</t>
        </is>
      </c>
      <c r="G1172" t="inlineStr">
        <is>
          <t>Priya N.</t>
        </is>
      </c>
      <c r="H1172" t="inlineStr">
        <is>
          <t>Bagels x36</t>
        </is>
      </c>
      <c r="I1172" t="inlineStr">
        <is>
          <t>Bakery</t>
        </is>
      </c>
      <c r="J1172" t="n">
        <v>8</v>
      </c>
      <c r="K1172" s="26" t="n">
        <v>39.66</v>
      </c>
      <c r="L1172" s="26">
        <f>J1172*K1172</f>
        <v>317.28</v>
      </c>
      <c r="M1172" s="26" t="n">
        <v>23.71</v>
      </c>
      <c r="N1172" s="26">
        <f>J1172*M1172</f>
        <v>189.68</v>
      </c>
      <c r="O1172" s="26">
        <f>L1172-N1172</f>
        <v>127.6</v>
      </c>
      <c r="P1172">
        <f>IF(AND(OR(Dashboard!$C$5="All",F1172=Dashboard!$C$5),OR(Dashboard!$G$5="All",I1172=Dashboard!$G$5),OR(Dashboard!$K$5="All",G1172=Dashboard!$K$5)),1,0)</f>
        <v>1</v>
      </c>
      <c r="Q1172">
        <f>IF(P1172=1,IF(COUNTIFS($C$2:C1172,C1172,$P$2:P1172,1)=1,1,0),0)</f>
        <v>0</v>
      </c>
    </row>
    <row r="1173">
      <c r="A1173" s="24" t="n">
        <v>46083</v>
      </c>
      <c r="B1173" s="25" t="n">
        <v>46082</v>
      </c>
      <c r="C1173" t="inlineStr">
        <is>
          <t>SO-26432</t>
        </is>
      </c>
      <c r="D1173" t="inlineStr">
        <is>
          <t>Saltrey Fine Foods</t>
        </is>
      </c>
      <c r="E1173" t="inlineStr">
        <is>
          <t>Grocer</t>
        </is>
      </c>
      <c r="F1173" t="inlineStr">
        <is>
          <t>North</t>
        </is>
      </c>
      <c r="G1173" t="inlineStr">
        <is>
          <t>Priya N.</t>
        </is>
      </c>
      <c r="H1173" t="inlineStr">
        <is>
          <t>Coffee beans 1kg</t>
        </is>
      </c>
      <c r="I1173" t="inlineStr">
        <is>
          <t>Beverages</t>
        </is>
      </c>
      <c r="J1173" t="n">
        <v>13</v>
      </c>
      <c r="K1173" s="26" t="n">
        <v>32.45</v>
      </c>
      <c r="L1173" s="26">
        <f>J1173*K1173</f>
        <v>421.85</v>
      </c>
      <c r="M1173" s="26" t="n">
        <v>19.38</v>
      </c>
      <c r="N1173" s="26">
        <f>J1173*M1173</f>
        <v>251.94</v>
      </c>
      <c r="O1173" s="26">
        <f>L1173-N1173</f>
        <v>169.91</v>
      </c>
      <c r="P1173">
        <f>IF(AND(OR(Dashboard!$C$5="All",F1173=Dashboard!$C$5),OR(Dashboard!$G$5="All",I1173=Dashboard!$G$5),OR(Dashboard!$K$5="All",G1173=Dashboard!$K$5)),1,0)</f>
        <v>1</v>
      </c>
      <c r="Q1173">
        <f>IF(P1173=1,IF(COUNTIFS($C$2:C1173,C1173,$P$2:P1173,1)=1,1,0),0)</f>
        <v>0</v>
      </c>
    </row>
    <row r="1174">
      <c r="A1174" s="24" t="n">
        <v>46085</v>
      </c>
      <c r="B1174" s="25" t="n">
        <v>46082</v>
      </c>
      <c r="C1174" t="inlineStr">
        <is>
          <t>SO-26392</t>
        </is>
      </c>
      <c r="D1174" t="inlineStr">
        <is>
          <t>Ebberly Café</t>
        </is>
      </c>
      <c r="E1174" t="inlineStr">
        <is>
          <t>Café</t>
        </is>
      </c>
      <c r="F1174" t="inlineStr">
        <is>
          <t>North</t>
        </is>
      </c>
      <c r="G1174" t="inlineStr">
        <is>
          <t>Priya N.</t>
        </is>
      </c>
      <c r="H1174" t="inlineStr">
        <is>
          <t>Rolled oats 5kg</t>
        </is>
      </c>
      <c r="I1174" t="inlineStr">
        <is>
          <t>Dry goods</t>
        </is>
      </c>
      <c r="J1174" t="n">
        <v>14</v>
      </c>
      <c r="K1174" s="26" t="n">
        <v>15.19</v>
      </c>
      <c r="L1174" s="26">
        <f>J1174*K1174</f>
        <v>212.66</v>
      </c>
      <c r="M1174" s="26" t="n">
        <v>10.56</v>
      </c>
      <c r="N1174" s="26">
        <f>J1174*M1174</f>
        <v>147.84</v>
      </c>
      <c r="O1174" s="26">
        <f>L1174-N1174</f>
        <v>64.82</v>
      </c>
      <c r="P1174">
        <f>IF(AND(OR(Dashboard!$C$5="All",F1174=Dashboard!$C$5),OR(Dashboard!$G$5="All",I1174=Dashboard!$G$5),OR(Dashboard!$K$5="All",G1174=Dashboard!$K$5)),1,0)</f>
        <v>1</v>
      </c>
      <c r="Q1174">
        <f>IF(P1174=1,IF(COUNTIFS($C$2:C1174,C1174,$P$2:P1174,1)=1,1,0),0)</f>
        <v>1</v>
      </c>
    </row>
    <row r="1175">
      <c r="A1175" s="24" t="n">
        <v>46085</v>
      </c>
      <c r="B1175" s="25" t="n">
        <v>46082</v>
      </c>
      <c r="C1175" t="inlineStr">
        <is>
          <t>SO-26392</t>
        </is>
      </c>
      <c r="D1175" t="inlineStr">
        <is>
          <t>Ebberly Café</t>
        </is>
      </c>
      <c r="E1175" t="inlineStr">
        <is>
          <t>Café</t>
        </is>
      </c>
      <c r="F1175" t="inlineStr">
        <is>
          <t>North</t>
        </is>
      </c>
      <c r="G1175" t="inlineStr">
        <is>
          <t>Priya N.</t>
        </is>
      </c>
      <c r="H1175" t="inlineStr">
        <is>
          <t>Free-range eggs 15dz</t>
        </is>
      </c>
      <c r="I1175" t="inlineStr">
        <is>
          <t>Dairy &amp; eggs</t>
        </is>
      </c>
      <c r="J1175" t="n">
        <v>4</v>
      </c>
      <c r="K1175" s="26" t="n">
        <v>86.52</v>
      </c>
      <c r="L1175" s="26">
        <f>J1175*K1175</f>
        <v>346.08</v>
      </c>
      <c r="M1175" s="26" t="n">
        <v>63.4</v>
      </c>
      <c r="N1175" s="26">
        <f>J1175*M1175</f>
        <v>253.6</v>
      </c>
      <c r="O1175" s="26">
        <f>L1175-N1175</f>
        <v>92.48</v>
      </c>
      <c r="P1175">
        <f>IF(AND(OR(Dashboard!$C$5="All",F1175=Dashboard!$C$5),OR(Dashboard!$G$5="All",I1175=Dashboard!$G$5),OR(Dashboard!$K$5="All",G1175=Dashboard!$K$5)),1,0)</f>
        <v>1</v>
      </c>
      <c r="Q1175">
        <f>IF(P1175=1,IF(COUNTIFS($C$2:C1175,C1175,$P$2:P1175,1)=1,1,0),0)</f>
        <v>0</v>
      </c>
    </row>
    <row r="1176">
      <c r="A1176" s="24" t="n">
        <v>46085</v>
      </c>
      <c r="B1176" s="25" t="n">
        <v>46082</v>
      </c>
      <c r="C1176" t="inlineStr">
        <is>
          <t>SO-26392</t>
        </is>
      </c>
      <c r="D1176" t="inlineStr">
        <is>
          <t>Ebberly Café</t>
        </is>
      </c>
      <c r="E1176" t="inlineStr">
        <is>
          <t>Café</t>
        </is>
      </c>
      <c r="F1176" t="inlineStr">
        <is>
          <t>North</t>
        </is>
      </c>
      <c r="G1176" t="inlineStr">
        <is>
          <t>Priya N.</t>
        </is>
      </c>
      <c r="H1176" t="inlineStr">
        <is>
          <t>Puff pastry sheets 5kg</t>
        </is>
      </c>
      <c r="I1176" t="inlineStr">
        <is>
          <t>Frozen</t>
        </is>
      </c>
      <c r="J1176" t="n">
        <v>9</v>
      </c>
      <c r="K1176" s="26" t="n">
        <v>35.02</v>
      </c>
      <c r="L1176" s="26">
        <f>J1176*K1176</f>
        <v>315.18</v>
      </c>
      <c r="M1176" s="26" t="n">
        <v>24.3</v>
      </c>
      <c r="N1176" s="26">
        <f>J1176*M1176</f>
        <v>218.7</v>
      </c>
      <c r="O1176" s="26">
        <f>L1176-N1176</f>
        <v>96.48</v>
      </c>
      <c r="P1176">
        <f>IF(AND(OR(Dashboard!$C$5="All",F1176=Dashboard!$C$5),OR(Dashboard!$G$5="All",I1176=Dashboard!$G$5),OR(Dashboard!$K$5="All",G1176=Dashboard!$K$5)),1,0)</f>
        <v>1</v>
      </c>
      <c r="Q1176">
        <f>IF(P1176=1,IF(COUNTIFS($C$2:C1176,C1176,$P$2:P1176,1)=1,1,0),0)</f>
        <v>0</v>
      </c>
    </row>
    <row r="1177">
      <c r="A1177" s="24" t="n">
        <v>46086</v>
      </c>
      <c r="B1177" s="25" t="n">
        <v>46082</v>
      </c>
      <c r="C1177" t="inlineStr">
        <is>
          <t>SO-26431</t>
        </is>
      </c>
      <c r="D1177" t="inlineStr">
        <is>
          <t>Thornable Kitchen</t>
        </is>
      </c>
      <c r="E1177" t="inlineStr">
        <is>
          <t>Restaurant</t>
        </is>
      </c>
      <c r="F1177" t="inlineStr">
        <is>
          <t>South</t>
        </is>
      </c>
      <c r="G1177" t="inlineStr">
        <is>
          <t>Tom W.</t>
        </is>
      </c>
      <c r="H1177" t="inlineStr">
        <is>
          <t>Loose-leaf tea 500g</t>
        </is>
      </c>
      <c r="I1177" t="inlineStr">
        <is>
          <t>Beverages</t>
        </is>
      </c>
      <c r="J1177" t="n">
        <v>13</v>
      </c>
      <c r="K1177" s="26" t="n">
        <v>19.47</v>
      </c>
      <c r="L1177" s="26">
        <f>J1177*K1177</f>
        <v>253.11</v>
      </c>
      <c r="M1177" s="26" t="n">
        <v>11.63</v>
      </c>
      <c r="N1177" s="26">
        <f>J1177*M1177</f>
        <v>151.19</v>
      </c>
      <c r="O1177" s="26">
        <f>L1177-N1177</f>
        <v>101.92</v>
      </c>
      <c r="P1177">
        <f>IF(AND(OR(Dashboard!$C$5="All",F1177=Dashboard!$C$5),OR(Dashboard!$G$5="All",I1177=Dashboard!$G$5),OR(Dashboard!$K$5="All",G1177=Dashboard!$K$5)),1,0)</f>
        <v>1</v>
      </c>
      <c r="Q1177">
        <f>IF(P1177=1,IF(COUNTIFS($C$2:C1177,C1177,$P$2:P1177,1)=1,1,0),0)</f>
        <v>1</v>
      </c>
    </row>
    <row r="1178">
      <c r="A1178" s="24" t="n">
        <v>46086</v>
      </c>
      <c r="B1178" s="25" t="n">
        <v>46082</v>
      </c>
      <c r="C1178" t="inlineStr">
        <is>
          <t>SO-26431</t>
        </is>
      </c>
      <c r="D1178" t="inlineStr">
        <is>
          <t>Thornable Kitchen</t>
        </is>
      </c>
      <c r="E1178" t="inlineStr">
        <is>
          <t>Restaurant</t>
        </is>
      </c>
      <c r="F1178" t="inlineStr">
        <is>
          <t>South</t>
        </is>
      </c>
      <c r="G1178" t="inlineStr">
        <is>
          <t>Tom W.</t>
        </is>
      </c>
      <c r="H1178" t="inlineStr">
        <is>
          <t>Croissant dough x48</t>
        </is>
      </c>
      <c r="I1178" t="inlineStr">
        <is>
          <t>Bakery</t>
        </is>
      </c>
      <c r="J1178" t="n">
        <v>10</v>
      </c>
      <c r="K1178" s="26" t="n">
        <v>69.22</v>
      </c>
      <c r="L1178" s="26">
        <f>J1178*K1178</f>
        <v>692.2</v>
      </c>
      <c r="M1178" s="26" t="n">
        <v>39.3</v>
      </c>
      <c r="N1178" s="26">
        <f>J1178*M1178</f>
        <v>393</v>
      </c>
      <c r="O1178" s="26">
        <f>L1178-N1178</f>
        <v>299.2</v>
      </c>
      <c r="P1178">
        <f>IF(AND(OR(Dashboard!$C$5="All",F1178=Dashboard!$C$5),OR(Dashboard!$G$5="All",I1178=Dashboard!$G$5),OR(Dashboard!$K$5="All",G1178=Dashboard!$K$5)),1,0)</f>
        <v>1</v>
      </c>
      <c r="Q1178">
        <f>IF(P1178=1,IF(COUNTIFS($C$2:C1178,C1178,$P$2:P1178,1)=1,1,0),0)</f>
        <v>0</v>
      </c>
    </row>
    <row r="1179">
      <c r="A1179" s="24" t="n">
        <v>46086</v>
      </c>
      <c r="B1179" s="25" t="n">
        <v>46082</v>
      </c>
      <c r="C1179" t="inlineStr">
        <is>
          <t>SO-26431</t>
        </is>
      </c>
      <c r="D1179" t="inlineStr">
        <is>
          <t>Thornable Kitchen</t>
        </is>
      </c>
      <c r="E1179" t="inlineStr">
        <is>
          <t>Restaurant</t>
        </is>
      </c>
      <c r="F1179" t="inlineStr">
        <is>
          <t>South</t>
        </is>
      </c>
      <c r="G1179" t="inlineStr">
        <is>
          <t>Tom W.</t>
        </is>
      </c>
      <c r="H1179" t="inlineStr">
        <is>
          <t>Cheddar block 2kg</t>
        </is>
      </c>
      <c r="I1179" t="inlineStr">
        <is>
          <t>Dairy &amp; eggs</t>
        </is>
      </c>
      <c r="J1179" t="n">
        <v>10</v>
      </c>
      <c r="K1179" s="26" t="n">
        <v>32.45</v>
      </c>
      <c r="L1179" s="26">
        <f>J1179*K1179</f>
        <v>324.5</v>
      </c>
      <c r="M1179" s="26" t="n">
        <v>24.14</v>
      </c>
      <c r="N1179" s="26">
        <f>J1179*M1179</f>
        <v>241.4</v>
      </c>
      <c r="O1179" s="26">
        <f>L1179-N1179</f>
        <v>83.1</v>
      </c>
      <c r="P1179">
        <f>IF(AND(OR(Dashboard!$C$5="All",F1179=Dashboard!$C$5),OR(Dashboard!$G$5="All",I1179=Dashboard!$G$5),OR(Dashboard!$K$5="All",G1179=Dashboard!$K$5)),1,0)</f>
        <v>1</v>
      </c>
      <c r="Q1179">
        <f>IF(P1179=1,IF(COUNTIFS($C$2:C1179,C1179,$P$2:P1179,1)=1,1,0),0)</f>
        <v>0</v>
      </c>
    </row>
    <row r="1180">
      <c r="A1180" s="24" t="n">
        <v>46087</v>
      </c>
      <c r="B1180" s="25" t="n">
        <v>46082</v>
      </c>
      <c r="C1180" t="inlineStr">
        <is>
          <t>SO-26419</t>
        </is>
      </c>
      <c r="D1180" t="inlineStr">
        <is>
          <t>Velloc Dining Room</t>
        </is>
      </c>
      <c r="E1180" t="inlineStr">
        <is>
          <t>Restaurant</t>
        </is>
      </c>
      <c r="F1180" t="inlineStr">
        <is>
          <t>East</t>
        </is>
      </c>
      <c r="G1180" t="inlineStr">
        <is>
          <t>Priya N.</t>
        </is>
      </c>
      <c r="H1180" t="inlineStr">
        <is>
          <t>Sourdough loaf x10</t>
        </is>
      </c>
      <c r="I1180" t="inlineStr">
        <is>
          <t>Bakery</t>
        </is>
      </c>
      <c r="J1180" t="n">
        <v>2</v>
      </c>
      <c r="K1180" s="26" t="n">
        <v>53.56</v>
      </c>
      <c r="L1180" s="26">
        <f>J1180*K1180</f>
        <v>107.12</v>
      </c>
      <c r="M1180" s="26" t="n">
        <v>31.22</v>
      </c>
      <c r="N1180" s="26">
        <f>J1180*M1180</f>
        <v>62.44</v>
      </c>
      <c r="O1180" s="26">
        <f>L1180-N1180</f>
        <v>44.68</v>
      </c>
      <c r="P1180">
        <f>IF(AND(OR(Dashboard!$C$5="All",F1180=Dashboard!$C$5),OR(Dashboard!$G$5="All",I1180=Dashboard!$G$5),OR(Dashboard!$K$5="All",G1180=Dashboard!$K$5)),1,0)</f>
        <v>1</v>
      </c>
      <c r="Q1180">
        <f>IF(P1180=1,IF(COUNTIFS($C$2:C1180,C1180,$P$2:P1180,1)=1,1,0),0)</f>
        <v>1</v>
      </c>
    </row>
    <row r="1181">
      <c r="A1181" s="24" t="n">
        <v>46087</v>
      </c>
      <c r="B1181" s="25" t="n">
        <v>46082</v>
      </c>
      <c r="C1181" t="inlineStr">
        <is>
          <t>SO-26419</t>
        </is>
      </c>
      <c r="D1181" t="inlineStr">
        <is>
          <t>Velloc Dining Room</t>
        </is>
      </c>
      <c r="E1181" t="inlineStr">
        <is>
          <t>Restaurant</t>
        </is>
      </c>
      <c r="F1181" t="inlineStr">
        <is>
          <t>East</t>
        </is>
      </c>
      <c r="G1181" t="inlineStr">
        <is>
          <t>Priya N.</t>
        </is>
      </c>
      <c r="H1181" t="inlineStr">
        <is>
          <t>Rolled oats 5kg</t>
        </is>
      </c>
      <c r="I1181" t="inlineStr">
        <is>
          <t>Dry goods</t>
        </is>
      </c>
      <c r="J1181" t="n">
        <v>9</v>
      </c>
      <c r="K1181" s="26" t="n">
        <v>15.19</v>
      </c>
      <c r="L1181" s="26">
        <f>J1181*K1181</f>
        <v>136.71</v>
      </c>
      <c r="M1181" s="26" t="n">
        <v>10.13</v>
      </c>
      <c r="N1181" s="26">
        <f>J1181*M1181</f>
        <v>91.17</v>
      </c>
      <c r="O1181" s="26">
        <f>L1181-N1181</f>
        <v>45.54</v>
      </c>
      <c r="P1181">
        <f>IF(AND(OR(Dashboard!$C$5="All",F1181=Dashboard!$C$5),OR(Dashboard!$G$5="All",I1181=Dashboard!$G$5),OR(Dashboard!$K$5="All",G1181=Dashboard!$K$5)),1,0)</f>
        <v>1</v>
      </c>
      <c r="Q1181">
        <f>IF(P1181=1,IF(COUNTIFS($C$2:C1181,C1181,$P$2:P1181,1)=1,1,0),0)</f>
        <v>0</v>
      </c>
    </row>
    <row r="1182">
      <c r="A1182" s="24" t="n">
        <v>46087</v>
      </c>
      <c r="B1182" s="25" t="n">
        <v>46082</v>
      </c>
      <c r="C1182" t="inlineStr">
        <is>
          <t>SO-26419</t>
        </is>
      </c>
      <c r="D1182" t="inlineStr">
        <is>
          <t>Velloc Dining Room</t>
        </is>
      </c>
      <c r="E1182" t="inlineStr">
        <is>
          <t>Restaurant</t>
        </is>
      </c>
      <c r="F1182" t="inlineStr">
        <is>
          <t>East</t>
        </is>
      </c>
      <c r="G1182" t="inlineStr">
        <is>
          <t>Priya N.</t>
        </is>
      </c>
      <c r="H1182" t="inlineStr">
        <is>
          <t>Orange juice 2L x6</t>
        </is>
      </c>
      <c r="I1182" t="inlineStr">
        <is>
          <t>Beverages</t>
        </is>
      </c>
      <c r="J1182" t="n">
        <v>14</v>
      </c>
      <c r="K1182" s="26" t="n">
        <v>27.81</v>
      </c>
      <c r="L1182" s="26">
        <f>J1182*K1182</f>
        <v>389.34</v>
      </c>
      <c r="M1182" s="26" t="n">
        <v>16.5</v>
      </c>
      <c r="N1182" s="26">
        <f>J1182*M1182</f>
        <v>231</v>
      </c>
      <c r="O1182" s="26">
        <f>L1182-N1182</f>
        <v>158.34</v>
      </c>
      <c r="P1182">
        <f>IF(AND(OR(Dashboard!$C$5="All",F1182=Dashboard!$C$5),OR(Dashboard!$G$5="All",I1182=Dashboard!$G$5),OR(Dashboard!$K$5="All",G1182=Dashboard!$K$5)),1,0)</f>
        <v>1</v>
      </c>
      <c r="Q1182">
        <f>IF(P1182=1,IF(COUNTIFS($C$2:C1182,C1182,$P$2:P1182,1)=1,1,0),0)</f>
        <v>0</v>
      </c>
    </row>
    <row r="1183">
      <c r="A1183" s="24" t="n">
        <v>46087</v>
      </c>
      <c r="B1183" s="25" t="n">
        <v>46082</v>
      </c>
      <c r="C1183" t="inlineStr">
        <is>
          <t>SO-26429</t>
        </is>
      </c>
      <c r="D1183" t="inlineStr">
        <is>
          <t>Fidderly Grocer</t>
        </is>
      </c>
      <c r="E1183" t="inlineStr">
        <is>
          <t>Grocer</t>
        </is>
      </c>
      <c r="F1183" t="inlineStr">
        <is>
          <t>Regional</t>
        </is>
      </c>
      <c r="G1183" t="inlineStr">
        <is>
          <t>Sam O.</t>
        </is>
      </c>
      <c r="H1183" t="inlineStr">
        <is>
          <t>Free-range eggs 15dz</t>
        </is>
      </c>
      <c r="I1183" t="inlineStr">
        <is>
          <t>Dairy &amp; eggs</t>
        </is>
      </c>
      <c r="J1183" t="n">
        <v>7</v>
      </c>
      <c r="K1183" s="26" t="n">
        <v>86.52</v>
      </c>
      <c r="L1183" s="26">
        <f>J1183*K1183</f>
        <v>605.64</v>
      </c>
      <c r="M1183" s="26" t="n">
        <v>64.90000000000001</v>
      </c>
      <c r="N1183" s="26">
        <f>J1183*M1183</f>
        <v>454.3</v>
      </c>
      <c r="O1183" s="26">
        <f>L1183-N1183</f>
        <v>151.34</v>
      </c>
      <c r="P1183">
        <f>IF(AND(OR(Dashboard!$C$5="All",F1183=Dashboard!$C$5),OR(Dashboard!$G$5="All",I1183=Dashboard!$G$5),OR(Dashboard!$K$5="All",G1183=Dashboard!$K$5)),1,0)</f>
        <v>1</v>
      </c>
      <c r="Q1183">
        <f>IF(P1183=1,IF(COUNTIFS($C$2:C1183,C1183,$P$2:P1183,1)=1,1,0),0)</f>
        <v>1</v>
      </c>
    </row>
    <row r="1184">
      <c r="A1184" s="24" t="n">
        <v>46087</v>
      </c>
      <c r="B1184" s="25" t="n">
        <v>46082</v>
      </c>
      <c r="C1184" t="inlineStr">
        <is>
          <t>SO-26429</t>
        </is>
      </c>
      <c r="D1184" t="inlineStr">
        <is>
          <t>Fidderly Grocer</t>
        </is>
      </c>
      <c r="E1184" t="inlineStr">
        <is>
          <t>Grocer</t>
        </is>
      </c>
      <c r="F1184" t="inlineStr">
        <is>
          <t>Regional</t>
        </is>
      </c>
      <c r="G1184" t="inlineStr">
        <is>
          <t>Sam O.</t>
        </is>
      </c>
      <c r="H1184" t="inlineStr">
        <is>
          <t>Olive oil 4L</t>
        </is>
      </c>
      <c r="I1184" t="inlineStr">
        <is>
          <t>Dry goods</t>
        </is>
      </c>
      <c r="J1184" t="n">
        <v>28</v>
      </c>
      <c r="K1184" s="26" t="n">
        <v>40.07</v>
      </c>
      <c r="L1184" s="26">
        <f>J1184*K1184</f>
        <v>1121.96</v>
      </c>
      <c r="M1184" s="26" t="n">
        <v>27.79</v>
      </c>
      <c r="N1184" s="26">
        <f>J1184*M1184</f>
        <v>778.12</v>
      </c>
      <c r="O1184" s="26">
        <f>L1184-N1184</f>
        <v>343.84</v>
      </c>
      <c r="P1184">
        <f>IF(AND(OR(Dashboard!$C$5="All",F1184=Dashboard!$C$5),OR(Dashboard!$G$5="All",I1184=Dashboard!$G$5),OR(Dashboard!$K$5="All",G1184=Dashboard!$K$5)),1,0)</f>
        <v>1</v>
      </c>
      <c r="Q1184">
        <f>IF(P1184=1,IF(COUNTIFS($C$2:C1184,C1184,$P$2:P1184,1)=1,1,0),0)</f>
        <v>0</v>
      </c>
    </row>
    <row r="1185">
      <c r="A1185" s="24" t="n">
        <v>46087</v>
      </c>
      <c r="B1185" s="25" t="n">
        <v>46082</v>
      </c>
      <c r="C1185" t="inlineStr">
        <is>
          <t>SO-26429</t>
        </is>
      </c>
      <c r="D1185" t="inlineStr">
        <is>
          <t>Fidderly Grocer</t>
        </is>
      </c>
      <c r="E1185" t="inlineStr">
        <is>
          <t>Grocer</t>
        </is>
      </c>
      <c r="F1185" t="inlineStr">
        <is>
          <t>Regional</t>
        </is>
      </c>
      <c r="G1185" t="inlineStr">
        <is>
          <t>Sam O.</t>
        </is>
      </c>
      <c r="H1185" t="inlineStr">
        <is>
          <t>Chai concentrate 1L x6</t>
        </is>
      </c>
      <c r="I1185" t="inlineStr">
        <is>
          <t>Beverages</t>
        </is>
      </c>
      <c r="J1185" t="n">
        <v>21</v>
      </c>
      <c r="K1185" s="26" t="n">
        <v>43.26</v>
      </c>
      <c r="L1185" s="26">
        <f>J1185*K1185</f>
        <v>908.46</v>
      </c>
      <c r="M1185" s="26" t="n">
        <v>27.57</v>
      </c>
      <c r="N1185" s="26">
        <f>J1185*M1185</f>
        <v>578.97</v>
      </c>
      <c r="O1185" s="26">
        <f>L1185-N1185</f>
        <v>329.49</v>
      </c>
      <c r="P1185">
        <f>IF(AND(OR(Dashboard!$C$5="All",F1185=Dashboard!$C$5),OR(Dashboard!$G$5="All",I1185=Dashboard!$G$5),OR(Dashboard!$K$5="All",G1185=Dashboard!$K$5)),1,0)</f>
        <v>1</v>
      </c>
      <c r="Q1185">
        <f>IF(P1185=1,IF(COUNTIFS($C$2:C1185,C1185,$P$2:P1185,1)=1,1,0),0)</f>
        <v>0</v>
      </c>
    </row>
    <row r="1186">
      <c r="A1186" s="24" t="n">
        <v>46087</v>
      </c>
      <c r="B1186" s="25" t="n">
        <v>46082</v>
      </c>
      <c r="C1186" t="inlineStr">
        <is>
          <t>SO-26429</t>
        </is>
      </c>
      <c r="D1186" t="inlineStr">
        <is>
          <t>Fidderly Grocer</t>
        </is>
      </c>
      <c r="E1186" t="inlineStr">
        <is>
          <t>Grocer</t>
        </is>
      </c>
      <c r="F1186" t="inlineStr">
        <is>
          <t>Regional</t>
        </is>
      </c>
      <c r="G1186" t="inlineStr">
        <is>
          <t>Sam O.</t>
        </is>
      </c>
      <c r="H1186" t="inlineStr">
        <is>
          <t>Sourdough loaf x10</t>
        </is>
      </c>
      <c r="I1186" t="inlineStr">
        <is>
          <t>Bakery</t>
        </is>
      </c>
      <c r="J1186" t="n">
        <v>8</v>
      </c>
      <c r="K1186" s="26" t="n">
        <v>53.56</v>
      </c>
      <c r="L1186" s="26">
        <f>J1186*K1186</f>
        <v>428.48</v>
      </c>
      <c r="M1186" s="26" t="n">
        <v>31.36</v>
      </c>
      <c r="N1186" s="26">
        <f>J1186*M1186</f>
        <v>250.88</v>
      </c>
      <c r="O1186" s="26">
        <f>L1186-N1186</f>
        <v>177.6</v>
      </c>
      <c r="P1186">
        <f>IF(AND(OR(Dashboard!$C$5="All",F1186=Dashboard!$C$5),OR(Dashboard!$G$5="All",I1186=Dashboard!$G$5),OR(Dashboard!$K$5="All",G1186=Dashboard!$K$5)),1,0)</f>
        <v>1</v>
      </c>
      <c r="Q1186">
        <f>IF(P1186=1,IF(COUNTIFS($C$2:C1186,C1186,$P$2:P1186,1)=1,1,0),0)</f>
        <v>0</v>
      </c>
    </row>
    <row r="1187">
      <c r="A1187" s="24" t="n">
        <v>46087</v>
      </c>
      <c r="B1187" s="25" t="n">
        <v>46082</v>
      </c>
      <c r="C1187" t="inlineStr">
        <is>
          <t>SO-26439</t>
        </is>
      </c>
      <c r="D1187" t="inlineStr">
        <is>
          <t>Wollomby Bistro</t>
        </is>
      </c>
      <c r="E1187" t="inlineStr">
        <is>
          <t>Restaurant</t>
        </is>
      </c>
      <c r="F1187" t="inlineStr">
        <is>
          <t>Regional</t>
        </is>
      </c>
      <c r="G1187" t="inlineStr">
        <is>
          <t>Sam O.</t>
        </is>
      </c>
      <c r="H1187" t="inlineStr">
        <is>
          <t>Free-range eggs 15dz</t>
        </is>
      </c>
      <c r="I1187" t="inlineStr">
        <is>
          <t>Dairy &amp; eggs</t>
        </is>
      </c>
      <c r="J1187" t="n">
        <v>9</v>
      </c>
      <c r="K1187" s="26" t="n">
        <v>86.52</v>
      </c>
      <c r="L1187" s="26">
        <f>J1187*K1187</f>
        <v>778.68</v>
      </c>
      <c r="M1187" s="26" t="n">
        <v>66.78</v>
      </c>
      <c r="N1187" s="26">
        <f>J1187*M1187</f>
        <v>601.02</v>
      </c>
      <c r="O1187" s="26">
        <f>L1187-N1187</f>
        <v>177.66</v>
      </c>
      <c r="P1187">
        <f>IF(AND(OR(Dashboard!$C$5="All",F1187=Dashboard!$C$5),OR(Dashboard!$G$5="All",I1187=Dashboard!$G$5),OR(Dashboard!$K$5="All",G1187=Dashboard!$K$5)),1,0)</f>
        <v>1</v>
      </c>
      <c r="Q1187">
        <f>IF(P1187=1,IF(COUNTIFS($C$2:C1187,C1187,$P$2:P1187,1)=1,1,0),0)</f>
        <v>1</v>
      </c>
    </row>
    <row r="1188">
      <c r="A1188" s="24" t="n">
        <v>46087</v>
      </c>
      <c r="B1188" s="25" t="n">
        <v>46082</v>
      </c>
      <c r="C1188" t="inlineStr">
        <is>
          <t>SO-26439</t>
        </is>
      </c>
      <c r="D1188" t="inlineStr">
        <is>
          <t>Wollomby Bistro</t>
        </is>
      </c>
      <c r="E1188" t="inlineStr">
        <is>
          <t>Restaurant</t>
        </is>
      </c>
      <c r="F1188" t="inlineStr">
        <is>
          <t>Regional</t>
        </is>
      </c>
      <c r="G1188" t="inlineStr">
        <is>
          <t>Sam O.</t>
        </is>
      </c>
      <c r="H1188" t="inlineStr">
        <is>
          <t>Chai concentrate 1L x6</t>
        </is>
      </c>
      <c r="I1188" t="inlineStr">
        <is>
          <t>Beverages</t>
        </is>
      </c>
      <c r="J1188" t="n">
        <v>2</v>
      </c>
      <c r="K1188" s="26" t="n">
        <v>43.26</v>
      </c>
      <c r="L1188" s="26">
        <f>J1188*K1188</f>
        <v>86.52</v>
      </c>
      <c r="M1188" s="26" t="n">
        <v>26.64</v>
      </c>
      <c r="N1188" s="26">
        <f>J1188*M1188</f>
        <v>53.28</v>
      </c>
      <c r="O1188" s="26">
        <f>L1188-N1188</f>
        <v>33.24</v>
      </c>
      <c r="P1188">
        <f>IF(AND(OR(Dashboard!$C$5="All",F1188=Dashboard!$C$5),OR(Dashboard!$G$5="All",I1188=Dashboard!$G$5),OR(Dashboard!$K$5="All",G1188=Dashboard!$K$5)),1,0)</f>
        <v>1</v>
      </c>
      <c r="Q1188">
        <f>IF(P1188=1,IF(COUNTIFS($C$2:C1188,C1188,$P$2:P1188,1)=1,1,0),0)</f>
        <v>0</v>
      </c>
    </row>
    <row r="1189">
      <c r="A1189" s="24" t="n">
        <v>46087</v>
      </c>
      <c r="B1189" s="25" t="n">
        <v>46082</v>
      </c>
      <c r="C1189" t="inlineStr">
        <is>
          <t>SO-26439</t>
        </is>
      </c>
      <c r="D1189" t="inlineStr">
        <is>
          <t>Wollomby Bistro</t>
        </is>
      </c>
      <c r="E1189" t="inlineStr">
        <is>
          <t>Restaurant</t>
        </is>
      </c>
      <c r="F1189" t="inlineStr">
        <is>
          <t>Regional</t>
        </is>
      </c>
      <c r="G1189" t="inlineStr">
        <is>
          <t>Sam O.</t>
        </is>
      </c>
      <c r="H1189" t="inlineStr">
        <is>
          <t>Rolled oats 5kg</t>
        </is>
      </c>
      <c r="I1189" t="inlineStr">
        <is>
          <t>Dry goods</t>
        </is>
      </c>
      <c r="J1189" t="n">
        <v>4</v>
      </c>
      <c r="K1189" s="26" t="n">
        <v>15.19</v>
      </c>
      <c r="L1189" s="26">
        <f>J1189*K1189</f>
        <v>60.76</v>
      </c>
      <c r="M1189" s="26" t="n">
        <v>10.39</v>
      </c>
      <c r="N1189" s="26">
        <f>J1189*M1189</f>
        <v>41.56</v>
      </c>
      <c r="O1189" s="26">
        <f>L1189-N1189</f>
        <v>19.2</v>
      </c>
      <c r="P1189">
        <f>IF(AND(OR(Dashboard!$C$5="All",F1189=Dashboard!$C$5),OR(Dashboard!$G$5="All",I1189=Dashboard!$G$5),OR(Dashboard!$K$5="All",G1189=Dashboard!$K$5)),1,0)</f>
        <v>1</v>
      </c>
      <c r="Q1189">
        <f>IF(P1189=1,IF(COUNTIFS($C$2:C1189,C1189,$P$2:P1189,1)=1,1,0),0)</f>
        <v>0</v>
      </c>
    </row>
    <row r="1190">
      <c r="A1190" s="24" t="n">
        <v>46087</v>
      </c>
      <c r="B1190" s="25" t="n">
        <v>46082</v>
      </c>
      <c r="C1190" t="inlineStr">
        <is>
          <t>SO-26439</t>
        </is>
      </c>
      <c r="D1190" t="inlineStr">
        <is>
          <t>Wollomby Bistro</t>
        </is>
      </c>
      <c r="E1190" t="inlineStr">
        <is>
          <t>Restaurant</t>
        </is>
      </c>
      <c r="F1190" t="inlineStr">
        <is>
          <t>Regional</t>
        </is>
      </c>
      <c r="G1190" t="inlineStr">
        <is>
          <t>Sam O.</t>
        </is>
      </c>
      <c r="H1190" t="inlineStr">
        <is>
          <t>Chips 2.5kg x4</t>
        </is>
      </c>
      <c r="I1190" t="inlineStr">
        <is>
          <t>Frozen</t>
        </is>
      </c>
      <c r="J1190" t="n">
        <v>9</v>
      </c>
      <c r="K1190" s="26" t="n">
        <v>30.49</v>
      </c>
      <c r="L1190" s="26">
        <f>J1190*K1190</f>
        <v>274.41</v>
      </c>
      <c r="M1190" s="26" t="n">
        <v>22.26</v>
      </c>
      <c r="N1190" s="26">
        <f>J1190*M1190</f>
        <v>200.34</v>
      </c>
      <c r="O1190" s="26">
        <f>L1190-N1190</f>
        <v>74.07</v>
      </c>
      <c r="P1190">
        <f>IF(AND(OR(Dashboard!$C$5="All",F1190=Dashboard!$C$5),OR(Dashboard!$G$5="All",I1190=Dashboard!$G$5),OR(Dashboard!$K$5="All",G1190=Dashboard!$K$5)),1,0)</f>
        <v>1</v>
      </c>
      <c r="Q1190">
        <f>IF(P1190=1,IF(COUNTIFS($C$2:C1190,C1190,$P$2:P1190,1)=1,1,0),0)</f>
        <v>0</v>
      </c>
    </row>
    <row r="1191">
      <c r="A1191" s="24" t="n">
        <v>46088</v>
      </c>
      <c r="B1191" s="25" t="n">
        <v>46082</v>
      </c>
      <c r="C1191" t="inlineStr">
        <is>
          <t>SO-26417</t>
        </is>
      </c>
      <c r="D1191" t="inlineStr">
        <is>
          <t>Marrowfield Coffee House</t>
        </is>
      </c>
      <c r="E1191" t="inlineStr">
        <is>
          <t>Café</t>
        </is>
      </c>
      <c r="F1191" t="inlineStr">
        <is>
          <t>Regional</t>
        </is>
      </c>
      <c r="G1191" t="inlineStr">
        <is>
          <t>Sam O.</t>
        </is>
      </c>
      <c r="H1191" t="inlineStr">
        <is>
          <t>Puff pastry sheets 5kg</t>
        </is>
      </c>
      <c r="I1191" t="inlineStr">
        <is>
          <t>Frozen</t>
        </is>
      </c>
      <c r="J1191" t="n">
        <v>4</v>
      </c>
      <c r="K1191" s="26" t="n">
        <v>35.02</v>
      </c>
      <c r="L1191" s="26">
        <f>J1191*K1191</f>
        <v>140.08</v>
      </c>
      <c r="M1191" s="26" t="n">
        <v>24.22</v>
      </c>
      <c r="N1191" s="26">
        <f>J1191*M1191</f>
        <v>96.88</v>
      </c>
      <c r="O1191" s="26">
        <f>L1191-N1191</f>
        <v>43.2</v>
      </c>
      <c r="P1191">
        <f>IF(AND(OR(Dashboard!$C$5="All",F1191=Dashboard!$C$5),OR(Dashboard!$G$5="All",I1191=Dashboard!$G$5),OR(Dashboard!$K$5="All",G1191=Dashboard!$K$5)),1,0)</f>
        <v>1</v>
      </c>
      <c r="Q1191">
        <f>IF(P1191=1,IF(COUNTIFS($C$2:C1191,C1191,$P$2:P1191,1)=1,1,0),0)</f>
        <v>1</v>
      </c>
    </row>
    <row r="1192">
      <c r="A1192" s="24" t="n">
        <v>46088</v>
      </c>
      <c r="B1192" s="25" t="n">
        <v>46082</v>
      </c>
      <c r="C1192" t="inlineStr">
        <is>
          <t>SO-26417</t>
        </is>
      </c>
      <c r="D1192" t="inlineStr">
        <is>
          <t>Marrowfield Coffee House</t>
        </is>
      </c>
      <c r="E1192" t="inlineStr">
        <is>
          <t>Café</t>
        </is>
      </c>
      <c r="F1192" t="inlineStr">
        <is>
          <t>Regional</t>
        </is>
      </c>
      <c r="G1192" t="inlineStr">
        <is>
          <t>Sam O.</t>
        </is>
      </c>
      <c r="H1192" t="inlineStr">
        <is>
          <t>Bagels x36</t>
        </is>
      </c>
      <c r="I1192" t="inlineStr">
        <is>
          <t>Bakery</t>
        </is>
      </c>
      <c r="J1192" t="n">
        <v>11</v>
      </c>
      <c r="K1192" s="26" t="n">
        <v>39.66</v>
      </c>
      <c r="L1192" s="26">
        <f>J1192*K1192</f>
        <v>436.26</v>
      </c>
      <c r="M1192" s="26" t="n">
        <v>23.64</v>
      </c>
      <c r="N1192" s="26">
        <f>J1192*M1192</f>
        <v>260.04</v>
      </c>
      <c r="O1192" s="26">
        <f>L1192-N1192</f>
        <v>176.22</v>
      </c>
      <c r="P1192">
        <f>IF(AND(OR(Dashboard!$C$5="All",F1192=Dashboard!$C$5),OR(Dashboard!$G$5="All",I1192=Dashboard!$G$5),OR(Dashboard!$K$5="All",G1192=Dashboard!$K$5)),1,0)</f>
        <v>1</v>
      </c>
      <c r="Q1192">
        <f>IF(P1192=1,IF(COUNTIFS($C$2:C1192,C1192,$P$2:P1192,1)=1,1,0),0)</f>
        <v>0</v>
      </c>
    </row>
    <row r="1193">
      <c r="A1193" s="24" t="n">
        <v>46088</v>
      </c>
      <c r="B1193" s="25" t="n">
        <v>46082</v>
      </c>
      <c r="C1193" t="inlineStr">
        <is>
          <t>SO-26417</t>
        </is>
      </c>
      <c r="D1193" t="inlineStr">
        <is>
          <t>Marrowfield Coffee House</t>
        </is>
      </c>
      <c r="E1193" t="inlineStr">
        <is>
          <t>Café</t>
        </is>
      </c>
      <c r="F1193" t="inlineStr">
        <is>
          <t>Regional</t>
        </is>
      </c>
      <c r="G1193" t="inlineStr">
        <is>
          <t>Sam O.</t>
        </is>
      </c>
      <c r="H1193" t="inlineStr">
        <is>
          <t>Cheddar block 2kg</t>
        </is>
      </c>
      <c r="I1193" t="inlineStr">
        <is>
          <t>Dairy &amp; eggs</t>
        </is>
      </c>
      <c r="J1193" t="n">
        <v>11</v>
      </c>
      <c r="K1193" s="26" t="n">
        <v>32.45</v>
      </c>
      <c r="L1193" s="26">
        <f>J1193*K1193</f>
        <v>356.95</v>
      </c>
      <c r="M1193" s="26" t="n">
        <v>25.53</v>
      </c>
      <c r="N1193" s="26">
        <f>J1193*M1193</f>
        <v>280.83</v>
      </c>
      <c r="O1193" s="26">
        <f>L1193-N1193</f>
        <v>76.12</v>
      </c>
      <c r="P1193">
        <f>IF(AND(OR(Dashboard!$C$5="All",F1193=Dashboard!$C$5),OR(Dashboard!$G$5="All",I1193=Dashboard!$G$5),OR(Dashboard!$K$5="All",G1193=Dashboard!$K$5)),1,0)</f>
        <v>1</v>
      </c>
      <c r="Q1193">
        <f>IF(P1193=1,IF(COUNTIFS($C$2:C1193,C1193,$P$2:P1193,1)=1,1,0),0)</f>
        <v>0</v>
      </c>
    </row>
    <row r="1194">
      <c r="A1194" s="24" t="n">
        <v>46088</v>
      </c>
      <c r="B1194" s="25" t="n">
        <v>46082</v>
      </c>
      <c r="C1194" t="inlineStr">
        <is>
          <t>SO-26417</t>
        </is>
      </c>
      <c r="D1194" t="inlineStr">
        <is>
          <t>Marrowfield Coffee House</t>
        </is>
      </c>
      <c r="E1194" t="inlineStr">
        <is>
          <t>Café</t>
        </is>
      </c>
      <c r="F1194" t="inlineStr">
        <is>
          <t>Regional</t>
        </is>
      </c>
      <c r="G1194" t="inlineStr">
        <is>
          <t>Sam O.</t>
        </is>
      </c>
      <c r="H1194" t="inlineStr">
        <is>
          <t>Olive oil 4L</t>
        </is>
      </c>
      <c r="I1194" t="inlineStr">
        <is>
          <t>Dry goods</t>
        </is>
      </c>
      <c r="J1194" t="n">
        <v>8</v>
      </c>
      <c r="K1194" s="26" t="n">
        <v>40.07</v>
      </c>
      <c r="L1194" s="26">
        <f>J1194*K1194</f>
        <v>320.56</v>
      </c>
      <c r="M1194" s="26" t="n">
        <v>26.9</v>
      </c>
      <c r="N1194" s="26">
        <f>J1194*M1194</f>
        <v>215.2</v>
      </c>
      <c r="O1194" s="26">
        <f>L1194-N1194</f>
        <v>105.36</v>
      </c>
      <c r="P1194">
        <f>IF(AND(OR(Dashboard!$C$5="All",F1194=Dashboard!$C$5),OR(Dashboard!$G$5="All",I1194=Dashboard!$G$5),OR(Dashboard!$K$5="All",G1194=Dashboard!$K$5)),1,0)</f>
        <v>1</v>
      </c>
      <c r="Q1194">
        <f>IF(P1194=1,IF(COUNTIFS($C$2:C1194,C1194,$P$2:P1194,1)=1,1,0),0)</f>
        <v>0</v>
      </c>
    </row>
    <row r="1195">
      <c r="A1195" s="24" t="n">
        <v>46088</v>
      </c>
      <c r="B1195" s="25" t="n">
        <v>46082</v>
      </c>
      <c r="C1195" t="inlineStr">
        <is>
          <t>SO-26437</t>
        </is>
      </c>
      <c r="D1195" t="inlineStr">
        <is>
          <t>Oskaby Coffee House</t>
        </is>
      </c>
      <c r="E1195" t="inlineStr">
        <is>
          <t>Café</t>
        </is>
      </c>
      <c r="F1195" t="inlineStr">
        <is>
          <t>South</t>
        </is>
      </c>
      <c r="G1195" t="inlineStr">
        <is>
          <t>Tom W.</t>
        </is>
      </c>
      <c r="H1195" t="inlineStr">
        <is>
          <t>Cheddar block 2kg</t>
        </is>
      </c>
      <c r="I1195" t="inlineStr">
        <is>
          <t>Dairy &amp; eggs</t>
        </is>
      </c>
      <c r="J1195" t="n">
        <v>3</v>
      </c>
      <c r="K1195" s="26" t="n">
        <v>32.45</v>
      </c>
      <c r="L1195" s="26">
        <f>J1195*K1195</f>
        <v>97.35</v>
      </c>
      <c r="M1195" s="26" t="n">
        <v>24.28</v>
      </c>
      <c r="N1195" s="26">
        <f>J1195*M1195</f>
        <v>72.84</v>
      </c>
      <c r="O1195" s="26">
        <f>L1195-N1195</f>
        <v>24.51</v>
      </c>
      <c r="P1195">
        <f>IF(AND(OR(Dashboard!$C$5="All",F1195=Dashboard!$C$5),OR(Dashboard!$G$5="All",I1195=Dashboard!$G$5),OR(Dashboard!$K$5="All",G1195=Dashboard!$K$5)),1,0)</f>
        <v>1</v>
      </c>
      <c r="Q1195">
        <f>IF(P1195=1,IF(COUNTIFS($C$2:C1195,C1195,$P$2:P1195,1)=1,1,0),0)</f>
        <v>1</v>
      </c>
    </row>
    <row r="1196">
      <c r="A1196" s="24" t="n">
        <v>46088</v>
      </c>
      <c r="B1196" s="25" t="n">
        <v>46082</v>
      </c>
      <c r="C1196" t="inlineStr">
        <is>
          <t>SO-26437</t>
        </is>
      </c>
      <c r="D1196" t="inlineStr">
        <is>
          <t>Oskaby Coffee House</t>
        </is>
      </c>
      <c r="E1196" t="inlineStr">
        <is>
          <t>Café</t>
        </is>
      </c>
      <c r="F1196" t="inlineStr">
        <is>
          <t>South</t>
        </is>
      </c>
      <c r="G1196" t="inlineStr">
        <is>
          <t>Tom W.</t>
        </is>
      </c>
      <c r="H1196" t="inlineStr">
        <is>
          <t>Orange juice 2L x6</t>
        </is>
      </c>
      <c r="I1196" t="inlineStr">
        <is>
          <t>Beverages</t>
        </is>
      </c>
      <c r="J1196" t="n">
        <v>9</v>
      </c>
      <c r="K1196" s="26" t="n">
        <v>27.81</v>
      </c>
      <c r="L1196" s="26">
        <f>J1196*K1196</f>
        <v>250.29</v>
      </c>
      <c r="M1196" s="26" t="n">
        <v>16.53</v>
      </c>
      <c r="N1196" s="26">
        <f>J1196*M1196</f>
        <v>148.77</v>
      </c>
      <c r="O1196" s="26">
        <f>L1196-N1196</f>
        <v>101.52</v>
      </c>
      <c r="P1196">
        <f>IF(AND(OR(Dashboard!$C$5="All",F1196=Dashboard!$C$5),OR(Dashboard!$G$5="All",I1196=Dashboard!$G$5),OR(Dashboard!$K$5="All",G1196=Dashboard!$K$5)),1,0)</f>
        <v>1</v>
      </c>
      <c r="Q1196">
        <f>IF(P1196=1,IF(COUNTIFS($C$2:C1196,C1196,$P$2:P1196,1)=1,1,0),0)</f>
        <v>0</v>
      </c>
    </row>
    <row r="1197">
      <c r="A1197" s="24" t="n">
        <v>46088</v>
      </c>
      <c r="B1197" s="25" t="n">
        <v>46082</v>
      </c>
      <c r="C1197" t="inlineStr">
        <is>
          <t>SO-26437</t>
        </is>
      </c>
      <c r="D1197" t="inlineStr">
        <is>
          <t>Oskaby Coffee House</t>
        </is>
      </c>
      <c r="E1197" t="inlineStr">
        <is>
          <t>Café</t>
        </is>
      </c>
      <c r="F1197" t="inlineStr">
        <is>
          <t>South</t>
        </is>
      </c>
      <c r="G1197" t="inlineStr">
        <is>
          <t>Tom W.</t>
        </is>
      </c>
      <c r="H1197" t="inlineStr">
        <is>
          <t>Bagels x36</t>
        </is>
      </c>
      <c r="I1197" t="inlineStr">
        <is>
          <t>Bakery</t>
        </is>
      </c>
      <c r="J1197" t="n">
        <v>3</v>
      </c>
      <c r="K1197" s="26" t="n">
        <v>39.66</v>
      </c>
      <c r="L1197" s="26">
        <f>J1197*K1197</f>
        <v>118.98</v>
      </c>
      <c r="M1197" s="26" t="n">
        <v>22.91</v>
      </c>
      <c r="N1197" s="26">
        <f>J1197*M1197</f>
        <v>68.73</v>
      </c>
      <c r="O1197" s="26">
        <f>L1197-N1197</f>
        <v>50.25</v>
      </c>
      <c r="P1197">
        <f>IF(AND(OR(Dashboard!$C$5="All",F1197=Dashboard!$C$5),OR(Dashboard!$G$5="All",I1197=Dashboard!$G$5),OR(Dashboard!$K$5="All",G1197=Dashboard!$K$5)),1,0)</f>
        <v>1</v>
      </c>
      <c r="Q1197">
        <f>IF(P1197=1,IF(COUNTIFS($C$2:C1197,C1197,$P$2:P1197,1)=1,1,0),0)</f>
        <v>0</v>
      </c>
    </row>
    <row r="1198">
      <c r="A1198" s="24" t="n">
        <v>46088</v>
      </c>
      <c r="B1198" s="25" t="n">
        <v>46082</v>
      </c>
      <c r="C1198" t="inlineStr">
        <is>
          <t>SO-26437</t>
        </is>
      </c>
      <c r="D1198" t="inlineStr">
        <is>
          <t>Oskaby Coffee House</t>
        </is>
      </c>
      <c r="E1198" t="inlineStr">
        <is>
          <t>Café</t>
        </is>
      </c>
      <c r="F1198" t="inlineStr">
        <is>
          <t>South</t>
        </is>
      </c>
      <c r="G1198" t="inlineStr">
        <is>
          <t>Tom W.</t>
        </is>
      </c>
      <c r="H1198" t="inlineStr">
        <is>
          <t>Gelato 5L</t>
        </is>
      </c>
      <c r="I1198" t="inlineStr">
        <is>
          <t>Frozen</t>
        </is>
      </c>
      <c r="J1198" t="n">
        <v>6</v>
      </c>
      <c r="K1198" s="26" t="n">
        <v>47.9</v>
      </c>
      <c r="L1198" s="26">
        <f>J1198*K1198</f>
        <v>287.4</v>
      </c>
      <c r="M1198" s="26" t="n">
        <v>34.72</v>
      </c>
      <c r="N1198" s="26">
        <f>J1198*M1198</f>
        <v>208.32</v>
      </c>
      <c r="O1198" s="26">
        <f>L1198-N1198</f>
        <v>79.08</v>
      </c>
      <c r="P1198">
        <f>IF(AND(OR(Dashboard!$C$5="All",F1198=Dashboard!$C$5),OR(Dashboard!$G$5="All",I1198=Dashboard!$G$5),OR(Dashboard!$K$5="All",G1198=Dashboard!$K$5)),1,0)</f>
        <v>1</v>
      </c>
      <c r="Q1198">
        <f>IF(P1198=1,IF(COUNTIFS($C$2:C1198,C1198,$P$2:P1198,1)=1,1,0),0)</f>
        <v>0</v>
      </c>
    </row>
    <row r="1199">
      <c r="A1199" s="24" t="n">
        <v>46089</v>
      </c>
      <c r="B1199" s="25" t="n">
        <v>46082</v>
      </c>
      <c r="C1199" t="inlineStr">
        <is>
          <t>SO-26389</t>
        </is>
      </c>
      <c r="D1199" t="inlineStr">
        <is>
          <t>Marrowfield Coffee House</t>
        </is>
      </c>
      <c r="E1199" t="inlineStr">
        <is>
          <t>Café</t>
        </is>
      </c>
      <c r="F1199" t="inlineStr">
        <is>
          <t>Regional</t>
        </is>
      </c>
      <c r="G1199" t="inlineStr">
        <is>
          <t>Sam O.</t>
        </is>
      </c>
      <c r="H1199" t="inlineStr">
        <is>
          <t>Sparkling water 24pk</t>
        </is>
      </c>
      <c r="I1199" t="inlineStr">
        <is>
          <t>Beverages</t>
        </is>
      </c>
      <c r="J1199" t="n">
        <v>6</v>
      </c>
      <c r="K1199" s="26" t="n">
        <v>22.25</v>
      </c>
      <c r="L1199" s="26">
        <f>J1199*K1199</f>
        <v>133.5</v>
      </c>
      <c r="M1199" s="26" t="n">
        <v>13.43</v>
      </c>
      <c r="N1199" s="26">
        <f>J1199*M1199</f>
        <v>80.58</v>
      </c>
      <c r="O1199" s="26">
        <f>L1199-N1199</f>
        <v>52.92</v>
      </c>
      <c r="P1199">
        <f>IF(AND(OR(Dashboard!$C$5="All",F1199=Dashboard!$C$5),OR(Dashboard!$G$5="All",I1199=Dashboard!$G$5),OR(Dashboard!$K$5="All",G1199=Dashboard!$K$5)),1,0)</f>
        <v>1</v>
      </c>
      <c r="Q1199">
        <f>IF(P1199=1,IF(COUNTIFS($C$2:C1199,C1199,$P$2:P1199,1)=1,1,0),0)</f>
        <v>1</v>
      </c>
    </row>
    <row r="1200">
      <c r="A1200" s="24" t="n">
        <v>46089</v>
      </c>
      <c r="B1200" s="25" t="n">
        <v>46082</v>
      </c>
      <c r="C1200" t="inlineStr">
        <is>
          <t>SO-26389</t>
        </is>
      </c>
      <c r="D1200" t="inlineStr">
        <is>
          <t>Marrowfield Coffee House</t>
        </is>
      </c>
      <c r="E1200" t="inlineStr">
        <is>
          <t>Café</t>
        </is>
      </c>
      <c r="F1200" t="inlineStr">
        <is>
          <t>Regional</t>
        </is>
      </c>
      <c r="G1200" t="inlineStr">
        <is>
          <t>Sam O.</t>
        </is>
      </c>
      <c r="H1200" t="inlineStr">
        <is>
          <t>Gelato 5L</t>
        </is>
      </c>
      <c r="I1200" t="inlineStr">
        <is>
          <t>Frozen</t>
        </is>
      </c>
      <c r="J1200" t="n">
        <v>7</v>
      </c>
      <c r="K1200" s="26" t="n">
        <v>47.9</v>
      </c>
      <c r="L1200" s="26">
        <f>J1200*K1200</f>
        <v>335.3</v>
      </c>
      <c r="M1200" s="26" t="n">
        <v>34.82</v>
      </c>
      <c r="N1200" s="26">
        <f>J1200*M1200</f>
        <v>243.74</v>
      </c>
      <c r="O1200" s="26">
        <f>L1200-N1200</f>
        <v>91.56</v>
      </c>
      <c r="P1200">
        <f>IF(AND(OR(Dashboard!$C$5="All",F1200=Dashboard!$C$5),OR(Dashboard!$G$5="All",I1200=Dashboard!$G$5),OR(Dashboard!$K$5="All",G1200=Dashboard!$K$5)),1,0)</f>
        <v>1</v>
      </c>
      <c r="Q1200">
        <f>IF(P1200=1,IF(COUNTIFS($C$2:C1200,C1200,$P$2:P1200,1)=1,1,0),0)</f>
        <v>0</v>
      </c>
    </row>
    <row r="1201">
      <c r="A1201" s="24" t="n">
        <v>46089</v>
      </c>
      <c r="B1201" s="25" t="n">
        <v>46082</v>
      </c>
      <c r="C1201" t="inlineStr">
        <is>
          <t>SO-26391</t>
        </is>
      </c>
      <c r="D1201" t="inlineStr">
        <is>
          <t>Elsbrook Coffee House</t>
        </is>
      </c>
      <c r="E1201" t="inlineStr">
        <is>
          <t>Café</t>
        </is>
      </c>
      <c r="F1201" t="inlineStr">
        <is>
          <t>South</t>
        </is>
      </c>
      <c r="G1201" t="inlineStr">
        <is>
          <t>Tom W.</t>
        </is>
      </c>
      <c r="H1201" t="inlineStr">
        <is>
          <t>Gelato 5L</t>
        </is>
      </c>
      <c r="I1201" t="inlineStr">
        <is>
          <t>Frozen</t>
        </is>
      </c>
      <c r="J1201" t="n">
        <v>8</v>
      </c>
      <c r="K1201" s="26" t="n">
        <v>47.9</v>
      </c>
      <c r="L1201" s="26">
        <f>J1201*K1201</f>
        <v>383.2</v>
      </c>
      <c r="M1201" s="26" t="n">
        <v>35.16</v>
      </c>
      <c r="N1201" s="26">
        <f>J1201*M1201</f>
        <v>281.28</v>
      </c>
      <c r="O1201" s="26">
        <f>L1201-N1201</f>
        <v>101.92</v>
      </c>
      <c r="P1201">
        <f>IF(AND(OR(Dashboard!$C$5="All",F1201=Dashboard!$C$5),OR(Dashboard!$G$5="All",I1201=Dashboard!$G$5),OR(Dashboard!$K$5="All",G1201=Dashboard!$K$5)),1,0)</f>
        <v>1</v>
      </c>
      <c r="Q1201">
        <f>IF(P1201=1,IF(COUNTIFS($C$2:C1201,C1201,$P$2:P1201,1)=1,1,0),0)</f>
        <v>1</v>
      </c>
    </row>
    <row r="1202">
      <c r="A1202" s="24" t="n">
        <v>46089</v>
      </c>
      <c r="B1202" s="25" t="n">
        <v>46082</v>
      </c>
      <c r="C1202" t="inlineStr">
        <is>
          <t>SO-26391</t>
        </is>
      </c>
      <c r="D1202" t="inlineStr">
        <is>
          <t>Elsbrook Coffee House</t>
        </is>
      </c>
      <c r="E1202" t="inlineStr">
        <is>
          <t>Café</t>
        </is>
      </c>
      <c r="F1202" t="inlineStr">
        <is>
          <t>South</t>
        </is>
      </c>
      <c r="G1202" t="inlineStr">
        <is>
          <t>Tom W.</t>
        </is>
      </c>
      <c r="H1202" t="inlineStr">
        <is>
          <t>Croissant dough x48</t>
        </is>
      </c>
      <c r="I1202" t="inlineStr">
        <is>
          <t>Bakery</t>
        </is>
      </c>
      <c r="J1202" t="n">
        <v>3</v>
      </c>
      <c r="K1202" s="26" t="n">
        <v>69.22</v>
      </c>
      <c r="L1202" s="26">
        <f>J1202*K1202</f>
        <v>207.66</v>
      </c>
      <c r="M1202" s="26" t="n">
        <v>39.84</v>
      </c>
      <c r="N1202" s="26">
        <f>J1202*M1202</f>
        <v>119.52</v>
      </c>
      <c r="O1202" s="26">
        <f>L1202-N1202</f>
        <v>88.14</v>
      </c>
      <c r="P1202">
        <f>IF(AND(OR(Dashboard!$C$5="All",F1202=Dashboard!$C$5),OR(Dashboard!$G$5="All",I1202=Dashboard!$G$5),OR(Dashboard!$K$5="All",G1202=Dashboard!$K$5)),1,0)</f>
        <v>1</v>
      </c>
      <c r="Q1202">
        <f>IF(P1202=1,IF(COUNTIFS($C$2:C1202,C1202,$P$2:P1202,1)=1,1,0),0)</f>
        <v>0</v>
      </c>
    </row>
    <row r="1203">
      <c r="A1203" s="24" t="n">
        <v>46089</v>
      </c>
      <c r="B1203" s="25" t="n">
        <v>46082</v>
      </c>
      <c r="C1203" t="inlineStr">
        <is>
          <t>SO-26415</t>
        </is>
      </c>
      <c r="D1203" t="inlineStr">
        <is>
          <t>Bellcourt Kitchen</t>
        </is>
      </c>
      <c r="E1203" t="inlineStr">
        <is>
          <t>Restaurant</t>
        </is>
      </c>
      <c r="F1203" t="inlineStr">
        <is>
          <t>East</t>
        </is>
      </c>
      <c r="G1203" t="inlineStr">
        <is>
          <t>Priya N.</t>
        </is>
      </c>
      <c r="H1203" t="inlineStr">
        <is>
          <t>Cheddar block 2kg</t>
        </is>
      </c>
      <c r="I1203" t="inlineStr">
        <is>
          <t>Dairy &amp; eggs</t>
        </is>
      </c>
      <c r="J1203" t="n">
        <v>5</v>
      </c>
      <c r="K1203" s="26" t="n">
        <v>32.45</v>
      </c>
      <c r="L1203" s="26">
        <f>J1203*K1203</f>
        <v>162.25</v>
      </c>
      <c r="M1203" s="26" t="n">
        <v>24.86</v>
      </c>
      <c r="N1203" s="26">
        <f>J1203*M1203</f>
        <v>124.3</v>
      </c>
      <c r="O1203" s="26">
        <f>L1203-N1203</f>
        <v>37.95</v>
      </c>
      <c r="P1203">
        <f>IF(AND(OR(Dashboard!$C$5="All",F1203=Dashboard!$C$5),OR(Dashboard!$G$5="All",I1203=Dashboard!$G$5),OR(Dashboard!$K$5="All",G1203=Dashboard!$K$5)),1,0)</f>
        <v>1</v>
      </c>
      <c r="Q1203">
        <f>IF(P1203=1,IF(COUNTIFS($C$2:C1203,C1203,$P$2:P1203,1)=1,1,0),0)</f>
        <v>1</v>
      </c>
    </row>
    <row r="1204">
      <c r="A1204" s="24" t="n">
        <v>46089</v>
      </c>
      <c r="B1204" s="25" t="n">
        <v>46082</v>
      </c>
      <c r="C1204" t="inlineStr">
        <is>
          <t>SO-26415</t>
        </is>
      </c>
      <c r="D1204" t="inlineStr">
        <is>
          <t>Bellcourt Kitchen</t>
        </is>
      </c>
      <c r="E1204" t="inlineStr">
        <is>
          <t>Restaurant</t>
        </is>
      </c>
      <c r="F1204" t="inlineStr">
        <is>
          <t>East</t>
        </is>
      </c>
      <c r="G1204" t="inlineStr">
        <is>
          <t>Priya N.</t>
        </is>
      </c>
      <c r="H1204" t="inlineStr">
        <is>
          <t>Chickpeas 2kg</t>
        </is>
      </c>
      <c r="I1204" t="inlineStr">
        <is>
          <t>Dry goods</t>
        </is>
      </c>
      <c r="J1204" t="n">
        <v>14</v>
      </c>
      <c r="K1204" s="26" t="n">
        <v>9.48</v>
      </c>
      <c r="L1204" s="26">
        <f>J1204*K1204</f>
        <v>132.72</v>
      </c>
      <c r="M1204" s="26" t="n">
        <v>6.33</v>
      </c>
      <c r="N1204" s="26">
        <f>J1204*M1204</f>
        <v>88.62</v>
      </c>
      <c r="O1204" s="26">
        <f>L1204-N1204</f>
        <v>44.1</v>
      </c>
      <c r="P1204">
        <f>IF(AND(OR(Dashboard!$C$5="All",F1204=Dashboard!$C$5),OR(Dashboard!$G$5="All",I1204=Dashboard!$G$5),OR(Dashboard!$K$5="All",G1204=Dashboard!$K$5)),1,0)</f>
        <v>1</v>
      </c>
      <c r="Q1204">
        <f>IF(P1204=1,IF(COUNTIFS($C$2:C1204,C1204,$P$2:P1204,1)=1,1,0),0)</f>
        <v>0</v>
      </c>
    </row>
    <row r="1205">
      <c r="A1205" s="24" t="n">
        <v>46089</v>
      </c>
      <c r="B1205" s="25" t="n">
        <v>46082</v>
      </c>
      <c r="C1205" t="inlineStr">
        <is>
          <t>SO-26415</t>
        </is>
      </c>
      <c r="D1205" t="inlineStr">
        <is>
          <t>Bellcourt Kitchen</t>
        </is>
      </c>
      <c r="E1205" t="inlineStr">
        <is>
          <t>Restaurant</t>
        </is>
      </c>
      <c r="F1205" t="inlineStr">
        <is>
          <t>East</t>
        </is>
      </c>
      <c r="G1205" t="inlineStr">
        <is>
          <t>Priya N.</t>
        </is>
      </c>
      <c r="H1205" t="inlineStr">
        <is>
          <t>Croissant dough x48</t>
        </is>
      </c>
      <c r="I1205" t="inlineStr">
        <is>
          <t>Bakery</t>
        </is>
      </c>
      <c r="J1205" t="n">
        <v>5</v>
      </c>
      <c r="K1205" s="26" t="n">
        <v>69.22</v>
      </c>
      <c r="L1205" s="26">
        <f>J1205*K1205</f>
        <v>346.1</v>
      </c>
      <c r="M1205" s="26" t="n">
        <v>41.62</v>
      </c>
      <c r="N1205" s="26">
        <f>J1205*M1205</f>
        <v>208.1</v>
      </c>
      <c r="O1205" s="26">
        <f>L1205-N1205</f>
        <v>138</v>
      </c>
      <c r="P1205">
        <f>IF(AND(OR(Dashboard!$C$5="All",F1205=Dashboard!$C$5),OR(Dashboard!$G$5="All",I1205=Dashboard!$G$5),OR(Dashboard!$K$5="All",G1205=Dashboard!$K$5)),1,0)</f>
        <v>1</v>
      </c>
      <c r="Q1205">
        <f>IF(P1205=1,IF(COUNTIFS($C$2:C1205,C1205,$P$2:P1205,1)=1,1,0),0)</f>
        <v>0</v>
      </c>
    </row>
    <row r="1206">
      <c r="A1206" s="24" t="n">
        <v>46089</v>
      </c>
      <c r="B1206" s="25" t="n">
        <v>46082</v>
      </c>
      <c r="C1206" t="inlineStr">
        <is>
          <t>SO-26415</t>
        </is>
      </c>
      <c r="D1206" t="inlineStr">
        <is>
          <t>Bellcourt Kitchen</t>
        </is>
      </c>
      <c r="E1206" t="inlineStr">
        <is>
          <t>Restaurant</t>
        </is>
      </c>
      <c r="F1206" t="inlineStr">
        <is>
          <t>East</t>
        </is>
      </c>
      <c r="G1206" t="inlineStr">
        <is>
          <t>Priya N.</t>
        </is>
      </c>
      <c r="H1206" t="inlineStr">
        <is>
          <t>Frozen berries 2kg</t>
        </is>
      </c>
      <c r="I1206" t="inlineStr">
        <is>
          <t>Frozen</t>
        </is>
      </c>
      <c r="J1206" t="n">
        <v>8</v>
      </c>
      <c r="K1206" s="26" t="n">
        <v>20.39</v>
      </c>
      <c r="L1206" s="26">
        <f>J1206*K1206</f>
        <v>163.12</v>
      </c>
      <c r="M1206" s="26" t="n">
        <v>14.66</v>
      </c>
      <c r="N1206" s="26">
        <f>J1206*M1206</f>
        <v>117.28</v>
      </c>
      <c r="O1206" s="26">
        <f>L1206-N1206</f>
        <v>45.84</v>
      </c>
      <c r="P1206">
        <f>IF(AND(OR(Dashboard!$C$5="All",F1206=Dashboard!$C$5),OR(Dashboard!$G$5="All",I1206=Dashboard!$G$5),OR(Dashboard!$K$5="All",G1206=Dashboard!$K$5)),1,0)</f>
        <v>1</v>
      </c>
      <c r="Q1206">
        <f>IF(P1206=1,IF(COUNTIFS($C$2:C1206,C1206,$P$2:P1206,1)=1,1,0),0)</f>
        <v>0</v>
      </c>
    </row>
    <row r="1207">
      <c r="A1207" s="24" t="n">
        <v>46090</v>
      </c>
      <c r="B1207" s="25" t="n">
        <v>46082</v>
      </c>
      <c r="C1207" t="inlineStr">
        <is>
          <t>SO-26413</t>
        </is>
      </c>
      <c r="D1207" t="inlineStr">
        <is>
          <t>Kellamere Bistro</t>
        </is>
      </c>
      <c r="E1207" t="inlineStr">
        <is>
          <t>Restaurant</t>
        </is>
      </c>
      <c r="F1207" t="inlineStr">
        <is>
          <t>East</t>
        </is>
      </c>
      <c r="G1207" t="inlineStr">
        <is>
          <t>Priya N.</t>
        </is>
      </c>
      <c r="H1207" t="inlineStr">
        <is>
          <t>Unsalted butter 5kg</t>
        </is>
      </c>
      <c r="I1207" t="inlineStr">
        <is>
          <t>Dairy &amp; eggs</t>
        </is>
      </c>
      <c r="J1207" t="n">
        <v>11</v>
      </c>
      <c r="K1207" s="26" t="n">
        <v>59.74</v>
      </c>
      <c r="L1207" s="26">
        <f>J1207*K1207</f>
        <v>657.14</v>
      </c>
      <c r="M1207" s="26" t="n">
        <v>47</v>
      </c>
      <c r="N1207" s="26">
        <f>J1207*M1207</f>
        <v>517</v>
      </c>
      <c r="O1207" s="26">
        <f>L1207-N1207</f>
        <v>140.14</v>
      </c>
      <c r="P1207">
        <f>IF(AND(OR(Dashboard!$C$5="All",F1207=Dashboard!$C$5),OR(Dashboard!$G$5="All",I1207=Dashboard!$G$5),OR(Dashboard!$K$5="All",G1207=Dashboard!$K$5)),1,0)</f>
        <v>1</v>
      </c>
      <c r="Q1207">
        <f>IF(P1207=1,IF(COUNTIFS($C$2:C1207,C1207,$P$2:P1207,1)=1,1,0),0)</f>
        <v>1</v>
      </c>
    </row>
    <row r="1208">
      <c r="A1208" s="24" t="n">
        <v>46090</v>
      </c>
      <c r="B1208" s="25" t="n">
        <v>46082</v>
      </c>
      <c r="C1208" t="inlineStr">
        <is>
          <t>SO-26413</t>
        </is>
      </c>
      <c r="D1208" t="inlineStr">
        <is>
          <t>Kellamere Bistro</t>
        </is>
      </c>
      <c r="E1208" t="inlineStr">
        <is>
          <t>Restaurant</t>
        </is>
      </c>
      <c r="F1208" t="inlineStr">
        <is>
          <t>East</t>
        </is>
      </c>
      <c r="G1208" t="inlineStr">
        <is>
          <t>Priya N.</t>
        </is>
      </c>
      <c r="H1208" t="inlineStr">
        <is>
          <t>Plain flour 12.5kg</t>
        </is>
      </c>
      <c r="I1208" t="inlineStr">
        <is>
          <t>Dry goods</t>
        </is>
      </c>
      <c r="J1208" t="n">
        <v>6</v>
      </c>
      <c r="K1208" s="26" t="n">
        <v>25.34</v>
      </c>
      <c r="L1208" s="26">
        <f>J1208*K1208</f>
        <v>152.04</v>
      </c>
      <c r="M1208" s="26" t="n">
        <v>17.07</v>
      </c>
      <c r="N1208" s="26">
        <f>J1208*M1208</f>
        <v>102.42</v>
      </c>
      <c r="O1208" s="26">
        <f>L1208-N1208</f>
        <v>49.62</v>
      </c>
      <c r="P1208">
        <f>IF(AND(OR(Dashboard!$C$5="All",F1208=Dashboard!$C$5),OR(Dashboard!$G$5="All",I1208=Dashboard!$G$5),OR(Dashboard!$K$5="All",G1208=Dashboard!$K$5)),1,0)</f>
        <v>1</v>
      </c>
      <c r="Q1208">
        <f>IF(P1208=1,IF(COUNTIFS($C$2:C1208,C1208,$P$2:P1208,1)=1,1,0),0)</f>
        <v>0</v>
      </c>
    </row>
    <row r="1209">
      <c r="A1209" s="24" t="n">
        <v>46090</v>
      </c>
      <c r="B1209" s="25" t="n">
        <v>46082</v>
      </c>
      <c r="C1209" t="inlineStr">
        <is>
          <t>SO-26413</t>
        </is>
      </c>
      <c r="D1209" t="inlineStr">
        <is>
          <t>Kellamere Bistro</t>
        </is>
      </c>
      <c r="E1209" t="inlineStr">
        <is>
          <t>Restaurant</t>
        </is>
      </c>
      <c r="F1209" t="inlineStr">
        <is>
          <t>East</t>
        </is>
      </c>
      <c r="G1209" t="inlineStr">
        <is>
          <t>Priya N.</t>
        </is>
      </c>
      <c r="H1209" t="inlineStr">
        <is>
          <t>Gelato 5L</t>
        </is>
      </c>
      <c r="I1209" t="inlineStr">
        <is>
          <t>Frozen</t>
        </is>
      </c>
      <c r="J1209" t="n">
        <v>5</v>
      </c>
      <c r="K1209" s="26" t="n">
        <v>47.9</v>
      </c>
      <c r="L1209" s="26">
        <f>J1209*K1209</f>
        <v>239.5</v>
      </c>
      <c r="M1209" s="26" t="n">
        <v>34.9</v>
      </c>
      <c r="N1209" s="26">
        <f>J1209*M1209</f>
        <v>174.5</v>
      </c>
      <c r="O1209" s="26">
        <f>L1209-N1209</f>
        <v>65</v>
      </c>
      <c r="P1209">
        <f>IF(AND(OR(Dashboard!$C$5="All",F1209=Dashboard!$C$5),OR(Dashboard!$G$5="All",I1209=Dashboard!$G$5),OR(Dashboard!$K$5="All",G1209=Dashboard!$K$5)),1,0)</f>
        <v>1</v>
      </c>
      <c r="Q1209">
        <f>IF(P1209=1,IF(COUNTIFS($C$2:C1209,C1209,$P$2:P1209,1)=1,1,0),0)</f>
        <v>0</v>
      </c>
    </row>
    <row r="1210">
      <c r="A1210" s="24" t="n">
        <v>46090</v>
      </c>
      <c r="B1210" s="25" t="n">
        <v>46082</v>
      </c>
      <c r="C1210" t="inlineStr">
        <is>
          <t>SO-26425</t>
        </is>
      </c>
      <c r="D1210" t="inlineStr">
        <is>
          <t>Thornable Kitchen</t>
        </is>
      </c>
      <c r="E1210" t="inlineStr">
        <is>
          <t>Restaurant</t>
        </is>
      </c>
      <c r="F1210" t="inlineStr">
        <is>
          <t>South</t>
        </is>
      </c>
      <c r="G1210" t="inlineStr">
        <is>
          <t>Tom W.</t>
        </is>
      </c>
      <c r="H1210" t="inlineStr">
        <is>
          <t>Unsalted butter 5kg</t>
        </is>
      </c>
      <c r="I1210" t="inlineStr">
        <is>
          <t>Dairy &amp; eggs</t>
        </is>
      </c>
      <c r="J1210" t="n">
        <v>7</v>
      </c>
      <c r="K1210" s="26" t="n">
        <v>59.74</v>
      </c>
      <c r="L1210" s="26">
        <f>J1210*K1210</f>
        <v>418.18</v>
      </c>
      <c r="M1210" s="26" t="n">
        <v>44.32</v>
      </c>
      <c r="N1210" s="26">
        <f>J1210*M1210</f>
        <v>310.24</v>
      </c>
      <c r="O1210" s="26">
        <f>L1210-N1210</f>
        <v>107.94</v>
      </c>
      <c r="P1210">
        <f>IF(AND(OR(Dashboard!$C$5="All",F1210=Dashboard!$C$5),OR(Dashboard!$G$5="All",I1210=Dashboard!$G$5),OR(Dashboard!$K$5="All",G1210=Dashboard!$K$5)),1,0)</f>
        <v>1</v>
      </c>
      <c r="Q1210">
        <f>IF(P1210=1,IF(COUNTIFS($C$2:C1210,C1210,$P$2:P1210,1)=1,1,0),0)</f>
        <v>1</v>
      </c>
    </row>
    <row r="1211">
      <c r="A1211" s="24" t="n">
        <v>46090</v>
      </c>
      <c r="B1211" s="25" t="n">
        <v>46082</v>
      </c>
      <c r="C1211" t="inlineStr">
        <is>
          <t>SO-26425</t>
        </is>
      </c>
      <c r="D1211" t="inlineStr">
        <is>
          <t>Thornable Kitchen</t>
        </is>
      </c>
      <c r="E1211" t="inlineStr">
        <is>
          <t>Restaurant</t>
        </is>
      </c>
      <c r="F1211" t="inlineStr">
        <is>
          <t>South</t>
        </is>
      </c>
      <c r="G1211" t="inlineStr">
        <is>
          <t>Tom W.</t>
        </is>
      </c>
      <c r="H1211" t="inlineStr">
        <is>
          <t>Sourdough loaf x10</t>
        </is>
      </c>
      <c r="I1211" t="inlineStr">
        <is>
          <t>Bakery</t>
        </is>
      </c>
      <c r="J1211" t="n">
        <v>9</v>
      </c>
      <c r="K1211" s="26" t="n">
        <v>53.56</v>
      </c>
      <c r="L1211" s="26">
        <f>J1211*K1211</f>
        <v>482.04</v>
      </c>
      <c r="M1211" s="26" t="n">
        <v>29.89</v>
      </c>
      <c r="N1211" s="26">
        <f>J1211*M1211</f>
        <v>269.01</v>
      </c>
      <c r="O1211" s="26">
        <f>L1211-N1211</f>
        <v>213.03</v>
      </c>
      <c r="P1211">
        <f>IF(AND(OR(Dashboard!$C$5="All",F1211=Dashboard!$C$5),OR(Dashboard!$G$5="All",I1211=Dashboard!$G$5),OR(Dashboard!$K$5="All",G1211=Dashboard!$K$5)),1,0)</f>
        <v>1</v>
      </c>
      <c r="Q1211">
        <f>IF(P1211=1,IF(COUNTIFS($C$2:C1211,C1211,$P$2:P1211,1)=1,1,0),0)</f>
        <v>0</v>
      </c>
    </row>
    <row r="1212">
      <c r="A1212" s="24" t="n">
        <v>46090</v>
      </c>
      <c r="B1212" s="25" t="n">
        <v>46082</v>
      </c>
      <c r="C1212" t="inlineStr">
        <is>
          <t>SO-26425</t>
        </is>
      </c>
      <c r="D1212" t="inlineStr">
        <is>
          <t>Thornable Kitchen</t>
        </is>
      </c>
      <c r="E1212" t="inlineStr">
        <is>
          <t>Restaurant</t>
        </is>
      </c>
      <c r="F1212" t="inlineStr">
        <is>
          <t>South</t>
        </is>
      </c>
      <c r="G1212" t="inlineStr">
        <is>
          <t>Tom W.</t>
        </is>
      </c>
      <c r="H1212" t="inlineStr">
        <is>
          <t>Orange juice 2L x6</t>
        </is>
      </c>
      <c r="I1212" t="inlineStr">
        <is>
          <t>Beverages</t>
        </is>
      </c>
      <c r="J1212" t="n">
        <v>10</v>
      </c>
      <c r="K1212" s="26" t="n">
        <v>27.81</v>
      </c>
      <c r="L1212" s="26">
        <f>J1212*K1212</f>
        <v>278.1</v>
      </c>
      <c r="M1212" s="26" t="n">
        <v>18</v>
      </c>
      <c r="N1212" s="26">
        <f>J1212*M1212</f>
        <v>180</v>
      </c>
      <c r="O1212" s="26">
        <f>L1212-N1212</f>
        <v>98.1</v>
      </c>
      <c r="P1212">
        <f>IF(AND(OR(Dashboard!$C$5="All",F1212=Dashboard!$C$5),OR(Dashboard!$G$5="All",I1212=Dashboard!$G$5),OR(Dashboard!$K$5="All",G1212=Dashboard!$K$5)),1,0)</f>
        <v>1</v>
      </c>
      <c r="Q1212">
        <f>IF(P1212=1,IF(COUNTIFS($C$2:C1212,C1212,$P$2:P1212,1)=1,1,0),0)</f>
        <v>0</v>
      </c>
    </row>
    <row r="1213">
      <c r="A1213" s="24" t="n">
        <v>46090</v>
      </c>
      <c r="B1213" s="25" t="n">
        <v>46082</v>
      </c>
      <c r="C1213" t="inlineStr">
        <is>
          <t>SO-26428</t>
        </is>
      </c>
      <c r="D1213" t="inlineStr">
        <is>
          <t>Grisdale Catering</t>
        </is>
      </c>
      <c r="E1213" t="inlineStr">
        <is>
          <t>Caterer</t>
        </is>
      </c>
      <c r="F1213" t="inlineStr">
        <is>
          <t>East</t>
        </is>
      </c>
      <c r="G1213" t="inlineStr">
        <is>
          <t>Priya N.</t>
        </is>
      </c>
      <c r="H1213" t="inlineStr">
        <is>
          <t>Plain flour 12.5kg</t>
        </is>
      </c>
      <c r="I1213" t="inlineStr">
        <is>
          <t>Dry goods</t>
        </is>
      </c>
      <c r="J1213" t="n">
        <v>5</v>
      </c>
      <c r="K1213" s="26" t="n">
        <v>25.34</v>
      </c>
      <c r="L1213" s="26">
        <f>J1213*K1213</f>
        <v>126.7</v>
      </c>
      <c r="M1213" s="26" t="n">
        <v>17.05</v>
      </c>
      <c r="N1213" s="26">
        <f>J1213*M1213</f>
        <v>85.25</v>
      </c>
      <c r="O1213" s="26">
        <f>L1213-N1213</f>
        <v>41.45</v>
      </c>
      <c r="P1213">
        <f>IF(AND(OR(Dashboard!$C$5="All",F1213=Dashboard!$C$5),OR(Dashboard!$G$5="All",I1213=Dashboard!$G$5),OR(Dashboard!$K$5="All",G1213=Dashboard!$K$5)),1,0)</f>
        <v>1</v>
      </c>
      <c r="Q1213">
        <f>IF(P1213=1,IF(COUNTIFS($C$2:C1213,C1213,$P$2:P1213,1)=1,1,0),0)</f>
        <v>1</v>
      </c>
    </row>
    <row r="1214">
      <c r="A1214" s="24" t="n">
        <v>46090</v>
      </c>
      <c r="B1214" s="25" t="n">
        <v>46082</v>
      </c>
      <c r="C1214" t="inlineStr">
        <is>
          <t>SO-26428</t>
        </is>
      </c>
      <c r="D1214" t="inlineStr">
        <is>
          <t>Grisdale Catering</t>
        </is>
      </c>
      <c r="E1214" t="inlineStr">
        <is>
          <t>Caterer</t>
        </is>
      </c>
      <c r="F1214" t="inlineStr">
        <is>
          <t>East</t>
        </is>
      </c>
      <c r="G1214" t="inlineStr">
        <is>
          <t>Priya N.</t>
        </is>
      </c>
      <c r="H1214" t="inlineStr">
        <is>
          <t>Frozen berries 2kg</t>
        </is>
      </c>
      <c r="I1214" t="inlineStr">
        <is>
          <t>Frozen</t>
        </is>
      </c>
      <c r="J1214" t="n">
        <v>14</v>
      </c>
      <c r="K1214" s="26" t="n">
        <v>20.39</v>
      </c>
      <c r="L1214" s="26">
        <f>J1214*K1214</f>
        <v>285.46</v>
      </c>
      <c r="M1214" s="26" t="n">
        <v>14.96</v>
      </c>
      <c r="N1214" s="26">
        <f>J1214*M1214</f>
        <v>209.44</v>
      </c>
      <c r="O1214" s="26">
        <f>L1214-N1214</f>
        <v>76.02</v>
      </c>
      <c r="P1214">
        <f>IF(AND(OR(Dashboard!$C$5="All",F1214=Dashboard!$C$5),OR(Dashboard!$G$5="All",I1214=Dashboard!$G$5),OR(Dashboard!$K$5="All",G1214=Dashboard!$K$5)),1,0)</f>
        <v>1</v>
      </c>
      <c r="Q1214">
        <f>IF(P1214=1,IF(COUNTIFS($C$2:C1214,C1214,$P$2:P1214,1)=1,1,0),0)</f>
        <v>0</v>
      </c>
    </row>
    <row r="1215">
      <c r="A1215" s="24" t="n">
        <v>46091</v>
      </c>
      <c r="B1215" s="25" t="n">
        <v>46082</v>
      </c>
      <c r="C1215" t="inlineStr">
        <is>
          <t>SO-26421</t>
        </is>
      </c>
      <c r="D1215" t="inlineStr">
        <is>
          <t>Vantrey Pantry</t>
        </is>
      </c>
      <c r="E1215" t="inlineStr">
        <is>
          <t>Grocer</t>
        </is>
      </c>
      <c r="F1215" t="inlineStr">
        <is>
          <t>West</t>
        </is>
      </c>
      <c r="G1215" t="inlineStr">
        <is>
          <t>Lena K.</t>
        </is>
      </c>
      <c r="H1215" t="inlineStr">
        <is>
          <t>Canned tomatoes 2.5kg</t>
        </is>
      </c>
      <c r="I1215" t="inlineStr">
        <is>
          <t>Dry goods</t>
        </is>
      </c>
      <c r="J1215" t="n">
        <v>16</v>
      </c>
      <c r="K1215" s="26" t="n">
        <v>8.19</v>
      </c>
      <c r="L1215" s="26">
        <f>J1215*K1215</f>
        <v>131.04</v>
      </c>
      <c r="M1215" s="26" t="n">
        <v>5.83</v>
      </c>
      <c r="N1215" s="26">
        <f>J1215*M1215</f>
        <v>93.28</v>
      </c>
      <c r="O1215" s="26">
        <f>L1215-N1215</f>
        <v>37.76</v>
      </c>
      <c r="P1215">
        <f>IF(AND(OR(Dashboard!$C$5="All",F1215=Dashboard!$C$5),OR(Dashboard!$G$5="All",I1215=Dashboard!$G$5),OR(Dashboard!$K$5="All",G1215=Dashboard!$K$5)),1,0)</f>
        <v>1</v>
      </c>
      <c r="Q1215">
        <f>IF(P1215=1,IF(COUNTIFS($C$2:C1215,C1215,$P$2:P1215,1)=1,1,0),0)</f>
        <v>1</v>
      </c>
    </row>
    <row r="1216">
      <c r="A1216" s="24" t="n">
        <v>46091</v>
      </c>
      <c r="B1216" s="25" t="n">
        <v>46082</v>
      </c>
      <c r="C1216" t="inlineStr">
        <is>
          <t>SO-26421</t>
        </is>
      </c>
      <c r="D1216" t="inlineStr">
        <is>
          <t>Vantrey Pantry</t>
        </is>
      </c>
      <c r="E1216" t="inlineStr">
        <is>
          <t>Grocer</t>
        </is>
      </c>
      <c r="F1216" t="inlineStr">
        <is>
          <t>West</t>
        </is>
      </c>
      <c r="G1216" t="inlineStr">
        <is>
          <t>Lena K.</t>
        </is>
      </c>
      <c r="H1216" t="inlineStr">
        <is>
          <t>Unsalted butter 5kg</t>
        </is>
      </c>
      <c r="I1216" t="inlineStr">
        <is>
          <t>Dairy &amp; eggs</t>
        </is>
      </c>
      <c r="J1216" t="n">
        <v>30</v>
      </c>
      <c r="K1216" s="26" t="n">
        <v>59.74</v>
      </c>
      <c r="L1216" s="26">
        <f>J1216*K1216</f>
        <v>1792.2</v>
      </c>
      <c r="M1216" s="26" t="n">
        <v>43.64</v>
      </c>
      <c r="N1216" s="26">
        <f>J1216*M1216</f>
        <v>1309.2</v>
      </c>
      <c r="O1216" s="26">
        <f>L1216-N1216</f>
        <v>483</v>
      </c>
      <c r="P1216">
        <f>IF(AND(OR(Dashboard!$C$5="All",F1216=Dashboard!$C$5),OR(Dashboard!$G$5="All",I1216=Dashboard!$G$5),OR(Dashboard!$K$5="All",G1216=Dashboard!$K$5)),1,0)</f>
        <v>1</v>
      </c>
      <c r="Q1216">
        <f>IF(P1216=1,IF(COUNTIFS($C$2:C1216,C1216,$P$2:P1216,1)=1,1,0),0)</f>
        <v>0</v>
      </c>
    </row>
    <row r="1217">
      <c r="A1217" s="24" t="n">
        <v>46093</v>
      </c>
      <c r="B1217" s="25" t="n">
        <v>46082</v>
      </c>
      <c r="C1217" t="inlineStr">
        <is>
          <t>SO-26399</t>
        </is>
      </c>
      <c r="D1217" t="inlineStr">
        <is>
          <t>Elsbrook Coffee House</t>
        </is>
      </c>
      <c r="E1217" t="inlineStr">
        <is>
          <t>Café</t>
        </is>
      </c>
      <c r="F1217" t="inlineStr">
        <is>
          <t>South</t>
        </is>
      </c>
      <c r="G1217" t="inlineStr">
        <is>
          <t>Tom W.</t>
        </is>
      </c>
      <c r="H1217" t="inlineStr">
        <is>
          <t>Coffee beans 1kg</t>
        </is>
      </c>
      <c r="I1217" t="inlineStr">
        <is>
          <t>Beverages</t>
        </is>
      </c>
      <c r="J1217" t="n">
        <v>3</v>
      </c>
      <c r="K1217" s="26" t="n">
        <v>32.45</v>
      </c>
      <c r="L1217" s="26">
        <f>J1217*K1217</f>
        <v>97.35</v>
      </c>
      <c r="M1217" s="26" t="n">
        <v>19.89</v>
      </c>
      <c r="N1217" s="26">
        <f>J1217*M1217</f>
        <v>59.67</v>
      </c>
      <c r="O1217" s="26">
        <f>L1217-N1217</f>
        <v>37.68</v>
      </c>
      <c r="P1217">
        <f>IF(AND(OR(Dashboard!$C$5="All",F1217=Dashboard!$C$5),OR(Dashboard!$G$5="All",I1217=Dashboard!$G$5),OR(Dashboard!$K$5="All",G1217=Dashboard!$K$5)),1,0)</f>
        <v>1</v>
      </c>
      <c r="Q1217">
        <f>IF(P1217=1,IF(COUNTIFS($C$2:C1217,C1217,$P$2:P1217,1)=1,1,0),0)</f>
        <v>1</v>
      </c>
    </row>
    <row r="1218">
      <c r="A1218" s="24" t="n">
        <v>46093</v>
      </c>
      <c r="B1218" s="25" t="n">
        <v>46082</v>
      </c>
      <c r="C1218" t="inlineStr">
        <is>
          <t>SO-26399</t>
        </is>
      </c>
      <c r="D1218" t="inlineStr">
        <is>
          <t>Elsbrook Coffee House</t>
        </is>
      </c>
      <c r="E1218" t="inlineStr">
        <is>
          <t>Café</t>
        </is>
      </c>
      <c r="F1218" t="inlineStr">
        <is>
          <t>South</t>
        </is>
      </c>
      <c r="G1218" t="inlineStr">
        <is>
          <t>Tom W.</t>
        </is>
      </c>
      <c r="H1218" t="inlineStr">
        <is>
          <t>Croissant dough x48</t>
        </is>
      </c>
      <c r="I1218" t="inlineStr">
        <is>
          <t>Bakery</t>
        </is>
      </c>
      <c r="J1218" t="n">
        <v>11</v>
      </c>
      <c r="K1218" s="26" t="n">
        <v>69.22</v>
      </c>
      <c r="L1218" s="26">
        <f>J1218*K1218</f>
        <v>761.42</v>
      </c>
      <c r="M1218" s="26" t="n">
        <v>41.6</v>
      </c>
      <c r="N1218" s="26">
        <f>J1218*M1218</f>
        <v>457.6</v>
      </c>
      <c r="O1218" s="26">
        <f>L1218-N1218</f>
        <v>303.82</v>
      </c>
      <c r="P1218">
        <f>IF(AND(OR(Dashboard!$C$5="All",F1218=Dashboard!$C$5),OR(Dashboard!$G$5="All",I1218=Dashboard!$G$5),OR(Dashboard!$K$5="All",G1218=Dashboard!$K$5)),1,0)</f>
        <v>1</v>
      </c>
      <c r="Q1218">
        <f>IF(P1218=1,IF(COUNTIFS($C$2:C1218,C1218,$P$2:P1218,1)=1,1,0),0)</f>
        <v>0</v>
      </c>
    </row>
    <row r="1219">
      <c r="A1219" s="24" t="n">
        <v>46093</v>
      </c>
      <c r="B1219" s="25" t="n">
        <v>46082</v>
      </c>
      <c r="C1219" t="inlineStr">
        <is>
          <t>SO-26403</t>
        </is>
      </c>
      <c r="D1219" t="inlineStr">
        <is>
          <t>Istowe Coffee House</t>
        </is>
      </c>
      <c r="E1219" t="inlineStr">
        <is>
          <t>Café</t>
        </is>
      </c>
      <c r="F1219" t="inlineStr">
        <is>
          <t>North</t>
        </is>
      </c>
      <c r="G1219" t="inlineStr">
        <is>
          <t>Priya N.</t>
        </is>
      </c>
      <c r="H1219" t="inlineStr">
        <is>
          <t>Cheddar block 2kg</t>
        </is>
      </c>
      <c r="I1219" t="inlineStr">
        <is>
          <t>Dairy &amp; eggs</t>
        </is>
      </c>
      <c r="J1219" t="n">
        <v>7</v>
      </c>
      <c r="K1219" s="26" t="n">
        <v>32.45</v>
      </c>
      <c r="L1219" s="26">
        <f>J1219*K1219</f>
        <v>227.15</v>
      </c>
      <c r="M1219" s="26" t="n">
        <v>23.89</v>
      </c>
      <c r="N1219" s="26">
        <f>J1219*M1219</f>
        <v>167.23</v>
      </c>
      <c r="O1219" s="26">
        <f>L1219-N1219</f>
        <v>59.92</v>
      </c>
      <c r="P1219">
        <f>IF(AND(OR(Dashboard!$C$5="All",F1219=Dashboard!$C$5),OR(Dashboard!$G$5="All",I1219=Dashboard!$G$5),OR(Dashboard!$K$5="All",G1219=Dashboard!$K$5)),1,0)</f>
        <v>1</v>
      </c>
      <c r="Q1219">
        <f>IF(P1219=1,IF(COUNTIFS($C$2:C1219,C1219,$P$2:P1219,1)=1,1,0),0)</f>
        <v>1</v>
      </c>
    </row>
    <row r="1220">
      <c r="A1220" s="24" t="n">
        <v>46093</v>
      </c>
      <c r="B1220" s="25" t="n">
        <v>46082</v>
      </c>
      <c r="C1220" t="inlineStr">
        <is>
          <t>SO-26403</t>
        </is>
      </c>
      <c r="D1220" t="inlineStr">
        <is>
          <t>Istowe Coffee House</t>
        </is>
      </c>
      <c r="E1220" t="inlineStr">
        <is>
          <t>Café</t>
        </is>
      </c>
      <c r="F1220" t="inlineStr">
        <is>
          <t>North</t>
        </is>
      </c>
      <c r="G1220" t="inlineStr">
        <is>
          <t>Priya N.</t>
        </is>
      </c>
      <c r="H1220" t="inlineStr">
        <is>
          <t>Rolled oats 5kg</t>
        </is>
      </c>
      <c r="I1220" t="inlineStr">
        <is>
          <t>Dry goods</t>
        </is>
      </c>
      <c r="J1220" t="n">
        <v>13</v>
      </c>
      <c r="K1220" s="26" t="n">
        <v>15.19</v>
      </c>
      <c r="L1220" s="26">
        <f>J1220*K1220</f>
        <v>197.47</v>
      </c>
      <c r="M1220" s="26" t="n">
        <v>10.43</v>
      </c>
      <c r="N1220" s="26">
        <f>J1220*M1220</f>
        <v>135.59</v>
      </c>
      <c r="O1220" s="26">
        <f>L1220-N1220</f>
        <v>61.88</v>
      </c>
      <c r="P1220">
        <f>IF(AND(OR(Dashboard!$C$5="All",F1220=Dashboard!$C$5),OR(Dashboard!$G$5="All",I1220=Dashboard!$G$5),OR(Dashboard!$K$5="All",G1220=Dashboard!$K$5)),1,0)</f>
        <v>1</v>
      </c>
      <c r="Q1220">
        <f>IF(P1220=1,IF(COUNTIFS($C$2:C1220,C1220,$P$2:P1220,1)=1,1,0),0)</f>
        <v>0</v>
      </c>
    </row>
    <row r="1221">
      <c r="A1221" s="24" t="n">
        <v>46093</v>
      </c>
      <c r="B1221" s="25" t="n">
        <v>46082</v>
      </c>
      <c r="C1221" t="inlineStr">
        <is>
          <t>SO-26403</t>
        </is>
      </c>
      <c r="D1221" t="inlineStr">
        <is>
          <t>Istowe Coffee House</t>
        </is>
      </c>
      <c r="E1221" t="inlineStr">
        <is>
          <t>Café</t>
        </is>
      </c>
      <c r="F1221" t="inlineStr">
        <is>
          <t>North</t>
        </is>
      </c>
      <c r="G1221" t="inlineStr">
        <is>
          <t>Priya N.</t>
        </is>
      </c>
      <c r="H1221" t="inlineStr">
        <is>
          <t>Brioche buns x24</t>
        </is>
      </c>
      <c r="I1221" t="inlineStr">
        <is>
          <t>Bakery</t>
        </is>
      </c>
      <c r="J1221" t="n">
        <v>13</v>
      </c>
      <c r="K1221" s="26" t="n">
        <v>27.19</v>
      </c>
      <c r="L1221" s="26">
        <f>J1221*K1221</f>
        <v>353.47</v>
      </c>
      <c r="M1221" s="26" t="n">
        <v>16.3</v>
      </c>
      <c r="N1221" s="26">
        <f>J1221*M1221</f>
        <v>211.9</v>
      </c>
      <c r="O1221" s="26">
        <f>L1221-N1221</f>
        <v>141.57</v>
      </c>
      <c r="P1221">
        <f>IF(AND(OR(Dashboard!$C$5="All",F1221=Dashboard!$C$5),OR(Dashboard!$G$5="All",I1221=Dashboard!$G$5),OR(Dashboard!$K$5="All",G1221=Dashboard!$K$5)),1,0)</f>
        <v>1</v>
      </c>
      <c r="Q1221">
        <f>IF(P1221=1,IF(COUNTIFS($C$2:C1221,C1221,$P$2:P1221,1)=1,1,0),0)</f>
        <v>0</v>
      </c>
    </row>
    <row r="1222">
      <c r="A1222" s="24" t="n">
        <v>46093</v>
      </c>
      <c r="B1222" s="25" t="n">
        <v>46082</v>
      </c>
      <c r="C1222" t="inlineStr">
        <is>
          <t>SO-26403</t>
        </is>
      </c>
      <c r="D1222" t="inlineStr">
        <is>
          <t>Istowe Coffee House</t>
        </is>
      </c>
      <c r="E1222" t="inlineStr">
        <is>
          <t>Café</t>
        </is>
      </c>
      <c r="F1222" t="inlineStr">
        <is>
          <t>North</t>
        </is>
      </c>
      <c r="G1222" t="inlineStr">
        <is>
          <t>Priya N.</t>
        </is>
      </c>
      <c r="H1222" t="inlineStr">
        <is>
          <t>Loose-leaf tea 500g</t>
        </is>
      </c>
      <c r="I1222" t="inlineStr">
        <is>
          <t>Beverages</t>
        </is>
      </c>
      <c r="J1222" t="n">
        <v>13</v>
      </c>
      <c r="K1222" s="26" t="n">
        <v>19.47</v>
      </c>
      <c r="L1222" s="26">
        <f>J1222*K1222</f>
        <v>253.11</v>
      </c>
      <c r="M1222" s="26" t="n">
        <v>12.58</v>
      </c>
      <c r="N1222" s="26">
        <f>J1222*M1222</f>
        <v>163.54</v>
      </c>
      <c r="O1222" s="26">
        <f>L1222-N1222</f>
        <v>89.57</v>
      </c>
      <c r="P1222">
        <f>IF(AND(OR(Dashboard!$C$5="All",F1222=Dashboard!$C$5),OR(Dashboard!$G$5="All",I1222=Dashboard!$G$5),OR(Dashboard!$K$5="All",G1222=Dashboard!$K$5)),1,0)</f>
        <v>1</v>
      </c>
      <c r="Q1222">
        <f>IF(P1222=1,IF(COUNTIFS($C$2:C1222,C1222,$P$2:P1222,1)=1,1,0),0)</f>
        <v>0</v>
      </c>
    </row>
    <row r="1223">
      <c r="A1223" s="24" t="n">
        <v>46093</v>
      </c>
      <c r="B1223" s="25" t="n">
        <v>46082</v>
      </c>
      <c r="C1223" t="inlineStr">
        <is>
          <t>SO-26433</t>
        </is>
      </c>
      <c r="D1223" t="inlineStr">
        <is>
          <t>Bellcourt Kitchen</t>
        </is>
      </c>
      <c r="E1223" t="inlineStr">
        <is>
          <t>Restaurant</t>
        </is>
      </c>
      <c r="F1223" t="inlineStr">
        <is>
          <t>East</t>
        </is>
      </c>
      <c r="G1223" t="inlineStr">
        <is>
          <t>Priya N.</t>
        </is>
      </c>
      <c r="H1223" t="inlineStr">
        <is>
          <t>Frozen berries 2kg</t>
        </is>
      </c>
      <c r="I1223" t="inlineStr">
        <is>
          <t>Frozen</t>
        </is>
      </c>
      <c r="J1223" t="n">
        <v>11</v>
      </c>
      <c r="K1223" s="26" t="n">
        <v>20.39</v>
      </c>
      <c r="L1223" s="26">
        <f>J1223*K1223</f>
        <v>224.29</v>
      </c>
      <c r="M1223" s="26" t="n">
        <v>14.98</v>
      </c>
      <c r="N1223" s="26">
        <f>J1223*M1223</f>
        <v>164.78</v>
      </c>
      <c r="O1223" s="26">
        <f>L1223-N1223</f>
        <v>59.51</v>
      </c>
      <c r="P1223">
        <f>IF(AND(OR(Dashboard!$C$5="All",F1223=Dashboard!$C$5),OR(Dashboard!$G$5="All",I1223=Dashboard!$G$5),OR(Dashboard!$K$5="All",G1223=Dashboard!$K$5)),1,0)</f>
        <v>1</v>
      </c>
      <c r="Q1223">
        <f>IF(P1223=1,IF(COUNTIFS($C$2:C1223,C1223,$P$2:P1223,1)=1,1,0),0)</f>
        <v>1</v>
      </c>
    </row>
    <row r="1224">
      <c r="A1224" s="24" t="n">
        <v>46093</v>
      </c>
      <c r="B1224" s="25" t="n">
        <v>46082</v>
      </c>
      <c r="C1224" t="inlineStr">
        <is>
          <t>SO-26433</t>
        </is>
      </c>
      <c r="D1224" t="inlineStr">
        <is>
          <t>Bellcourt Kitchen</t>
        </is>
      </c>
      <c r="E1224" t="inlineStr">
        <is>
          <t>Restaurant</t>
        </is>
      </c>
      <c r="F1224" t="inlineStr">
        <is>
          <t>East</t>
        </is>
      </c>
      <c r="G1224" t="inlineStr">
        <is>
          <t>Priya N.</t>
        </is>
      </c>
      <c r="H1224" t="inlineStr">
        <is>
          <t>Olive oil 4L</t>
        </is>
      </c>
      <c r="I1224" t="inlineStr">
        <is>
          <t>Dry goods</t>
        </is>
      </c>
      <c r="J1224" t="n">
        <v>3</v>
      </c>
      <c r="K1224" s="26" t="n">
        <v>40.07</v>
      </c>
      <c r="L1224" s="26">
        <f>J1224*K1224</f>
        <v>120.21</v>
      </c>
      <c r="M1224" s="26" t="n">
        <v>27.78</v>
      </c>
      <c r="N1224" s="26">
        <f>J1224*M1224</f>
        <v>83.34</v>
      </c>
      <c r="O1224" s="26">
        <f>L1224-N1224</f>
        <v>36.87</v>
      </c>
      <c r="P1224">
        <f>IF(AND(OR(Dashboard!$C$5="All",F1224=Dashboard!$C$5),OR(Dashboard!$G$5="All",I1224=Dashboard!$G$5),OR(Dashboard!$K$5="All",G1224=Dashboard!$K$5)),1,0)</f>
        <v>1</v>
      </c>
      <c r="Q1224">
        <f>IF(P1224=1,IF(COUNTIFS($C$2:C1224,C1224,$P$2:P1224,1)=1,1,0),0)</f>
        <v>0</v>
      </c>
    </row>
    <row r="1225">
      <c r="A1225" s="24" t="n">
        <v>46093</v>
      </c>
      <c r="B1225" s="25" t="n">
        <v>46082</v>
      </c>
      <c r="C1225" t="inlineStr">
        <is>
          <t>SO-26433</t>
        </is>
      </c>
      <c r="D1225" t="inlineStr">
        <is>
          <t>Bellcourt Kitchen</t>
        </is>
      </c>
      <c r="E1225" t="inlineStr">
        <is>
          <t>Restaurant</t>
        </is>
      </c>
      <c r="F1225" t="inlineStr">
        <is>
          <t>East</t>
        </is>
      </c>
      <c r="G1225" t="inlineStr">
        <is>
          <t>Priya N.</t>
        </is>
      </c>
      <c r="H1225" t="inlineStr">
        <is>
          <t>Chai concentrate 1L x6</t>
        </is>
      </c>
      <c r="I1225" t="inlineStr">
        <is>
          <t>Beverages</t>
        </is>
      </c>
      <c r="J1225" t="n">
        <v>3</v>
      </c>
      <c r="K1225" s="26" t="n">
        <v>43.26</v>
      </c>
      <c r="L1225" s="26">
        <f>J1225*K1225</f>
        <v>129.78</v>
      </c>
      <c r="M1225" s="26" t="n">
        <v>26.58</v>
      </c>
      <c r="N1225" s="26">
        <f>J1225*M1225</f>
        <v>79.74</v>
      </c>
      <c r="O1225" s="26">
        <f>L1225-N1225</f>
        <v>50.04</v>
      </c>
      <c r="P1225">
        <f>IF(AND(OR(Dashboard!$C$5="All",F1225=Dashboard!$C$5),OR(Dashboard!$G$5="All",I1225=Dashboard!$G$5),OR(Dashboard!$K$5="All",G1225=Dashboard!$K$5)),1,0)</f>
        <v>1</v>
      </c>
      <c r="Q1225">
        <f>IF(P1225=1,IF(COUNTIFS($C$2:C1225,C1225,$P$2:P1225,1)=1,1,0),0)</f>
        <v>0</v>
      </c>
    </row>
    <row r="1226">
      <c r="A1226" s="24" t="n">
        <v>46093</v>
      </c>
      <c r="B1226" s="25" t="n">
        <v>46082</v>
      </c>
      <c r="C1226" t="inlineStr">
        <is>
          <t>SO-26433</t>
        </is>
      </c>
      <c r="D1226" t="inlineStr">
        <is>
          <t>Bellcourt Kitchen</t>
        </is>
      </c>
      <c r="E1226" t="inlineStr">
        <is>
          <t>Restaurant</t>
        </is>
      </c>
      <c r="F1226" t="inlineStr">
        <is>
          <t>East</t>
        </is>
      </c>
      <c r="G1226" t="inlineStr">
        <is>
          <t>Priya N.</t>
        </is>
      </c>
      <c r="H1226" t="inlineStr">
        <is>
          <t>Croissant dough x48</t>
        </is>
      </c>
      <c r="I1226" t="inlineStr">
        <is>
          <t>Bakery</t>
        </is>
      </c>
      <c r="J1226" t="n">
        <v>5</v>
      </c>
      <c r="K1226" s="26" t="n">
        <v>69.22</v>
      </c>
      <c r="L1226" s="26">
        <f>J1226*K1226</f>
        <v>346.1</v>
      </c>
      <c r="M1226" s="26" t="n">
        <v>39.08</v>
      </c>
      <c r="N1226" s="26">
        <f>J1226*M1226</f>
        <v>195.4</v>
      </c>
      <c r="O1226" s="26">
        <f>L1226-N1226</f>
        <v>150.7</v>
      </c>
      <c r="P1226">
        <f>IF(AND(OR(Dashboard!$C$5="All",F1226=Dashboard!$C$5),OR(Dashboard!$G$5="All",I1226=Dashboard!$G$5),OR(Dashboard!$K$5="All",G1226=Dashboard!$K$5)),1,0)</f>
        <v>1</v>
      </c>
      <c r="Q1226">
        <f>IF(P1226=1,IF(COUNTIFS($C$2:C1226,C1226,$P$2:P1226,1)=1,1,0),0)</f>
        <v>0</v>
      </c>
    </row>
    <row r="1227">
      <c r="A1227" s="24" t="n">
        <v>46095</v>
      </c>
      <c r="B1227" s="25" t="n">
        <v>46082</v>
      </c>
      <c r="C1227" t="inlineStr">
        <is>
          <t>SO-26406</t>
        </is>
      </c>
      <c r="D1227" t="inlineStr">
        <is>
          <t>Fidderly Grocer</t>
        </is>
      </c>
      <c r="E1227" t="inlineStr">
        <is>
          <t>Grocer</t>
        </is>
      </c>
      <c r="F1227" t="inlineStr">
        <is>
          <t>Regional</t>
        </is>
      </c>
      <c r="G1227" t="inlineStr">
        <is>
          <t>Sam O.</t>
        </is>
      </c>
      <c r="H1227" t="inlineStr">
        <is>
          <t>Full cream milk 2L x6</t>
        </is>
      </c>
      <c r="I1227" t="inlineStr">
        <is>
          <t>Dairy &amp; eggs</t>
        </is>
      </c>
      <c r="J1227" t="n">
        <v>16</v>
      </c>
      <c r="K1227" s="26" t="n">
        <v>16.07</v>
      </c>
      <c r="L1227" s="26">
        <f>J1227*K1227</f>
        <v>257.12</v>
      </c>
      <c r="M1227" s="26" t="n">
        <v>12.13</v>
      </c>
      <c r="N1227" s="26">
        <f>J1227*M1227</f>
        <v>194.08</v>
      </c>
      <c r="O1227" s="26">
        <f>L1227-N1227</f>
        <v>63.04</v>
      </c>
      <c r="P1227">
        <f>IF(AND(OR(Dashboard!$C$5="All",F1227=Dashboard!$C$5),OR(Dashboard!$G$5="All",I1227=Dashboard!$G$5),OR(Dashboard!$K$5="All",G1227=Dashboard!$K$5)),1,0)</f>
        <v>1</v>
      </c>
      <c r="Q1227">
        <f>IF(P1227=1,IF(COUNTIFS($C$2:C1227,C1227,$P$2:P1227,1)=1,1,0),0)</f>
        <v>1</v>
      </c>
    </row>
    <row r="1228">
      <c r="A1228" s="24" t="n">
        <v>46095</v>
      </c>
      <c r="B1228" s="25" t="n">
        <v>46082</v>
      </c>
      <c r="C1228" t="inlineStr">
        <is>
          <t>SO-26406</t>
        </is>
      </c>
      <c r="D1228" t="inlineStr">
        <is>
          <t>Fidderly Grocer</t>
        </is>
      </c>
      <c r="E1228" t="inlineStr">
        <is>
          <t>Grocer</t>
        </is>
      </c>
      <c r="F1228" t="inlineStr">
        <is>
          <t>Regional</t>
        </is>
      </c>
      <c r="G1228" t="inlineStr">
        <is>
          <t>Sam O.</t>
        </is>
      </c>
      <c r="H1228" t="inlineStr">
        <is>
          <t>Sourdough loaf x10</t>
        </is>
      </c>
      <c r="I1228" t="inlineStr">
        <is>
          <t>Bakery</t>
        </is>
      </c>
      <c r="J1228" t="n">
        <v>8</v>
      </c>
      <c r="K1228" s="26" t="n">
        <v>53.56</v>
      </c>
      <c r="L1228" s="26">
        <f>J1228*K1228</f>
        <v>428.48</v>
      </c>
      <c r="M1228" s="26" t="n">
        <v>30.49</v>
      </c>
      <c r="N1228" s="26">
        <f>J1228*M1228</f>
        <v>243.92</v>
      </c>
      <c r="O1228" s="26">
        <f>L1228-N1228</f>
        <v>184.56</v>
      </c>
      <c r="P1228">
        <f>IF(AND(OR(Dashboard!$C$5="All",F1228=Dashboard!$C$5),OR(Dashboard!$G$5="All",I1228=Dashboard!$G$5),OR(Dashboard!$K$5="All",G1228=Dashboard!$K$5)),1,0)</f>
        <v>1</v>
      </c>
      <c r="Q1228">
        <f>IF(P1228=1,IF(COUNTIFS($C$2:C1228,C1228,$P$2:P1228,1)=1,1,0),0)</f>
        <v>0</v>
      </c>
    </row>
    <row r="1229">
      <c r="A1229" s="24" t="n">
        <v>46095</v>
      </c>
      <c r="B1229" s="25" t="n">
        <v>46082</v>
      </c>
      <c r="C1229" t="inlineStr">
        <is>
          <t>SO-26406</t>
        </is>
      </c>
      <c r="D1229" t="inlineStr">
        <is>
          <t>Fidderly Grocer</t>
        </is>
      </c>
      <c r="E1229" t="inlineStr">
        <is>
          <t>Grocer</t>
        </is>
      </c>
      <c r="F1229" t="inlineStr">
        <is>
          <t>Regional</t>
        </is>
      </c>
      <c r="G1229" t="inlineStr">
        <is>
          <t>Sam O.</t>
        </is>
      </c>
      <c r="H1229" t="inlineStr">
        <is>
          <t>Chips 2.5kg x4</t>
        </is>
      </c>
      <c r="I1229" t="inlineStr">
        <is>
          <t>Frozen</t>
        </is>
      </c>
      <c r="J1229" t="n">
        <v>6</v>
      </c>
      <c r="K1229" s="26" t="n">
        <v>30.49</v>
      </c>
      <c r="L1229" s="26">
        <f>J1229*K1229</f>
        <v>182.94</v>
      </c>
      <c r="M1229" s="26" t="n">
        <v>22.27</v>
      </c>
      <c r="N1229" s="26">
        <f>J1229*M1229</f>
        <v>133.62</v>
      </c>
      <c r="O1229" s="26">
        <f>L1229-N1229</f>
        <v>49.32</v>
      </c>
      <c r="P1229">
        <f>IF(AND(OR(Dashboard!$C$5="All",F1229=Dashboard!$C$5),OR(Dashboard!$G$5="All",I1229=Dashboard!$G$5),OR(Dashboard!$K$5="All",G1229=Dashboard!$K$5)),1,0)</f>
        <v>1</v>
      </c>
      <c r="Q1229">
        <f>IF(P1229=1,IF(COUNTIFS($C$2:C1229,C1229,$P$2:P1229,1)=1,1,0),0)</f>
        <v>0</v>
      </c>
    </row>
    <row r="1230">
      <c r="A1230" s="24" t="n">
        <v>46095</v>
      </c>
      <c r="B1230" s="25" t="n">
        <v>46082</v>
      </c>
      <c r="C1230" t="inlineStr">
        <is>
          <t>SO-26406</t>
        </is>
      </c>
      <c r="D1230" t="inlineStr">
        <is>
          <t>Fidderly Grocer</t>
        </is>
      </c>
      <c r="E1230" t="inlineStr">
        <is>
          <t>Grocer</t>
        </is>
      </c>
      <c r="F1230" t="inlineStr">
        <is>
          <t>Regional</t>
        </is>
      </c>
      <c r="G1230" t="inlineStr">
        <is>
          <t>Sam O.</t>
        </is>
      </c>
      <c r="H1230" t="inlineStr">
        <is>
          <t>Loose-leaf tea 500g</t>
        </is>
      </c>
      <c r="I1230" t="inlineStr">
        <is>
          <t>Beverages</t>
        </is>
      </c>
      <c r="J1230" t="n">
        <v>26</v>
      </c>
      <c r="K1230" s="26" t="n">
        <v>19.47</v>
      </c>
      <c r="L1230" s="26">
        <f>J1230*K1230</f>
        <v>506.22</v>
      </c>
      <c r="M1230" s="26" t="n">
        <v>12.44</v>
      </c>
      <c r="N1230" s="26">
        <f>J1230*M1230</f>
        <v>323.44</v>
      </c>
      <c r="O1230" s="26">
        <f>L1230-N1230</f>
        <v>182.78</v>
      </c>
      <c r="P1230">
        <f>IF(AND(OR(Dashboard!$C$5="All",F1230=Dashboard!$C$5),OR(Dashboard!$G$5="All",I1230=Dashboard!$G$5),OR(Dashboard!$K$5="All",G1230=Dashboard!$K$5)),1,0)</f>
        <v>1</v>
      </c>
      <c r="Q1230">
        <f>IF(P1230=1,IF(COUNTIFS($C$2:C1230,C1230,$P$2:P1230,1)=1,1,0),0)</f>
        <v>0</v>
      </c>
    </row>
    <row r="1231">
      <c r="A1231" s="24" t="n">
        <v>46096</v>
      </c>
      <c r="B1231" s="25" t="n">
        <v>46082</v>
      </c>
      <c r="C1231" t="inlineStr">
        <is>
          <t>SO-26405</t>
        </is>
      </c>
      <c r="D1231" t="inlineStr">
        <is>
          <t>Vantrey Pantry</t>
        </is>
      </c>
      <c r="E1231" t="inlineStr">
        <is>
          <t>Grocer</t>
        </is>
      </c>
      <c r="F1231" t="inlineStr">
        <is>
          <t>West</t>
        </is>
      </c>
      <c r="G1231" t="inlineStr">
        <is>
          <t>Lena K.</t>
        </is>
      </c>
      <c r="H1231" t="inlineStr">
        <is>
          <t>Olive oil 4L</t>
        </is>
      </c>
      <c r="I1231" t="inlineStr">
        <is>
          <t>Dry goods</t>
        </is>
      </c>
      <c r="J1231" t="n">
        <v>29</v>
      </c>
      <c r="K1231" s="26" t="n">
        <v>40.07</v>
      </c>
      <c r="L1231" s="26">
        <f>J1231*K1231</f>
        <v>1162.03</v>
      </c>
      <c r="M1231" s="26" t="n">
        <v>26.47</v>
      </c>
      <c r="N1231" s="26">
        <f>J1231*M1231</f>
        <v>767.63</v>
      </c>
      <c r="O1231" s="26">
        <f>L1231-N1231</f>
        <v>394.4</v>
      </c>
      <c r="P1231">
        <f>IF(AND(OR(Dashboard!$C$5="All",F1231=Dashboard!$C$5),OR(Dashboard!$G$5="All",I1231=Dashboard!$G$5),OR(Dashboard!$K$5="All",G1231=Dashboard!$K$5)),1,0)</f>
        <v>1</v>
      </c>
      <c r="Q1231">
        <f>IF(P1231=1,IF(COUNTIFS($C$2:C1231,C1231,$P$2:P1231,1)=1,1,0),0)</f>
        <v>1</v>
      </c>
    </row>
    <row r="1232">
      <c r="A1232" s="24" t="n">
        <v>46096</v>
      </c>
      <c r="B1232" s="25" t="n">
        <v>46082</v>
      </c>
      <c r="C1232" t="inlineStr">
        <is>
          <t>SO-26405</t>
        </is>
      </c>
      <c r="D1232" t="inlineStr">
        <is>
          <t>Vantrey Pantry</t>
        </is>
      </c>
      <c r="E1232" t="inlineStr">
        <is>
          <t>Grocer</t>
        </is>
      </c>
      <c r="F1232" t="inlineStr">
        <is>
          <t>West</t>
        </is>
      </c>
      <c r="G1232" t="inlineStr">
        <is>
          <t>Lena K.</t>
        </is>
      </c>
      <c r="H1232" t="inlineStr">
        <is>
          <t>Coffee beans 1kg</t>
        </is>
      </c>
      <c r="I1232" t="inlineStr">
        <is>
          <t>Beverages</t>
        </is>
      </c>
      <c r="J1232" t="n">
        <v>16</v>
      </c>
      <c r="K1232" s="26" t="n">
        <v>32.45</v>
      </c>
      <c r="L1232" s="26">
        <f>J1232*K1232</f>
        <v>519.2</v>
      </c>
      <c r="M1232" s="26" t="n">
        <v>20.63</v>
      </c>
      <c r="N1232" s="26">
        <f>J1232*M1232</f>
        <v>330.08</v>
      </c>
      <c r="O1232" s="26">
        <f>L1232-N1232</f>
        <v>189.12</v>
      </c>
      <c r="P1232">
        <f>IF(AND(OR(Dashboard!$C$5="All",F1232=Dashboard!$C$5),OR(Dashboard!$G$5="All",I1232=Dashboard!$G$5),OR(Dashboard!$K$5="All",G1232=Dashboard!$K$5)),1,0)</f>
        <v>1</v>
      </c>
      <c r="Q1232">
        <f>IF(P1232=1,IF(COUNTIFS($C$2:C1232,C1232,$P$2:P1232,1)=1,1,0),0)</f>
        <v>0</v>
      </c>
    </row>
    <row r="1233">
      <c r="A1233" s="24" t="n">
        <v>46096</v>
      </c>
      <c r="B1233" s="25" t="n">
        <v>46082</v>
      </c>
      <c r="C1233" t="inlineStr">
        <is>
          <t>SO-26405</t>
        </is>
      </c>
      <c r="D1233" t="inlineStr">
        <is>
          <t>Vantrey Pantry</t>
        </is>
      </c>
      <c r="E1233" t="inlineStr">
        <is>
          <t>Grocer</t>
        </is>
      </c>
      <c r="F1233" t="inlineStr">
        <is>
          <t>West</t>
        </is>
      </c>
      <c r="G1233" t="inlineStr">
        <is>
          <t>Lena K.</t>
        </is>
      </c>
      <c r="H1233" t="inlineStr">
        <is>
          <t>Barista milk 1L x12</t>
        </is>
      </c>
      <c r="I1233" t="inlineStr">
        <is>
          <t>Dairy &amp; eggs</t>
        </is>
      </c>
      <c r="J1233" t="n">
        <v>6</v>
      </c>
      <c r="K1233" s="26" t="n">
        <v>27.19</v>
      </c>
      <c r="L1233" s="26">
        <f>J1233*K1233</f>
        <v>163.14</v>
      </c>
      <c r="M1233" s="26" t="n">
        <v>21.43</v>
      </c>
      <c r="N1233" s="26">
        <f>J1233*M1233</f>
        <v>128.58</v>
      </c>
      <c r="O1233" s="26">
        <f>L1233-N1233</f>
        <v>34.56</v>
      </c>
      <c r="P1233">
        <f>IF(AND(OR(Dashboard!$C$5="All",F1233=Dashboard!$C$5),OR(Dashboard!$G$5="All",I1233=Dashboard!$G$5),OR(Dashboard!$K$5="All",G1233=Dashboard!$K$5)),1,0)</f>
        <v>1</v>
      </c>
      <c r="Q1233">
        <f>IF(P1233=1,IF(COUNTIFS($C$2:C1233,C1233,$P$2:P1233,1)=1,1,0),0)</f>
        <v>0</v>
      </c>
    </row>
    <row r="1234">
      <c r="A1234" s="24" t="n">
        <v>46096</v>
      </c>
      <c r="B1234" s="25" t="n">
        <v>46082</v>
      </c>
      <c r="C1234" t="inlineStr">
        <is>
          <t>SO-26426</t>
        </is>
      </c>
      <c r="D1234" t="inlineStr">
        <is>
          <t>Pindleton Café</t>
        </is>
      </c>
      <c r="E1234" t="inlineStr">
        <is>
          <t>Café</t>
        </is>
      </c>
      <c r="F1234" t="inlineStr">
        <is>
          <t>East</t>
        </is>
      </c>
      <c r="G1234" t="inlineStr">
        <is>
          <t>Priya N.</t>
        </is>
      </c>
      <c r="H1234" t="inlineStr">
        <is>
          <t>Plain flour 12.5kg</t>
        </is>
      </c>
      <c r="I1234" t="inlineStr">
        <is>
          <t>Dry goods</t>
        </is>
      </c>
      <c r="J1234" t="n">
        <v>10</v>
      </c>
      <c r="K1234" s="26" t="n">
        <v>25.34</v>
      </c>
      <c r="L1234" s="26">
        <f>J1234*K1234</f>
        <v>253.4</v>
      </c>
      <c r="M1234" s="26" t="n">
        <v>17.95</v>
      </c>
      <c r="N1234" s="26">
        <f>J1234*M1234</f>
        <v>179.5</v>
      </c>
      <c r="O1234" s="26">
        <f>L1234-N1234</f>
        <v>73.9</v>
      </c>
      <c r="P1234">
        <f>IF(AND(OR(Dashboard!$C$5="All",F1234=Dashboard!$C$5),OR(Dashboard!$G$5="All",I1234=Dashboard!$G$5),OR(Dashboard!$K$5="All",G1234=Dashboard!$K$5)),1,0)</f>
        <v>1</v>
      </c>
      <c r="Q1234">
        <f>IF(P1234=1,IF(COUNTIFS($C$2:C1234,C1234,$P$2:P1234,1)=1,1,0),0)</f>
        <v>1</v>
      </c>
    </row>
    <row r="1235">
      <c r="A1235" s="24" t="n">
        <v>46096</v>
      </c>
      <c r="B1235" s="25" t="n">
        <v>46082</v>
      </c>
      <c r="C1235" t="inlineStr">
        <is>
          <t>SO-26426</t>
        </is>
      </c>
      <c r="D1235" t="inlineStr">
        <is>
          <t>Pindleton Café</t>
        </is>
      </c>
      <c r="E1235" t="inlineStr">
        <is>
          <t>Café</t>
        </is>
      </c>
      <c r="F1235" t="inlineStr">
        <is>
          <t>East</t>
        </is>
      </c>
      <c r="G1235" t="inlineStr">
        <is>
          <t>Priya N.</t>
        </is>
      </c>
      <c r="H1235" t="inlineStr">
        <is>
          <t>Cheddar block 2kg</t>
        </is>
      </c>
      <c r="I1235" t="inlineStr">
        <is>
          <t>Dairy &amp; eggs</t>
        </is>
      </c>
      <c r="J1235" t="n">
        <v>5</v>
      </c>
      <c r="K1235" s="26" t="n">
        <v>32.45</v>
      </c>
      <c r="L1235" s="26">
        <f>J1235*K1235</f>
        <v>162.25</v>
      </c>
      <c r="M1235" s="26" t="n">
        <v>24.41</v>
      </c>
      <c r="N1235" s="26">
        <f>J1235*M1235</f>
        <v>122.05</v>
      </c>
      <c r="O1235" s="26">
        <f>L1235-N1235</f>
        <v>40.2</v>
      </c>
      <c r="P1235">
        <f>IF(AND(OR(Dashboard!$C$5="All",F1235=Dashboard!$C$5),OR(Dashboard!$G$5="All",I1235=Dashboard!$G$5),OR(Dashboard!$K$5="All",G1235=Dashboard!$K$5)),1,0)</f>
        <v>1</v>
      </c>
      <c r="Q1235">
        <f>IF(P1235=1,IF(COUNTIFS($C$2:C1235,C1235,$P$2:P1235,1)=1,1,0),0)</f>
        <v>0</v>
      </c>
    </row>
    <row r="1236">
      <c r="A1236" s="24" t="n">
        <v>46096</v>
      </c>
      <c r="B1236" s="25" t="n">
        <v>46082</v>
      </c>
      <c r="C1236" t="inlineStr">
        <is>
          <t>SO-26426</t>
        </is>
      </c>
      <c r="D1236" t="inlineStr">
        <is>
          <t>Pindleton Café</t>
        </is>
      </c>
      <c r="E1236" t="inlineStr">
        <is>
          <t>Café</t>
        </is>
      </c>
      <c r="F1236" t="inlineStr">
        <is>
          <t>East</t>
        </is>
      </c>
      <c r="G1236" t="inlineStr">
        <is>
          <t>Priya N.</t>
        </is>
      </c>
      <c r="H1236" t="inlineStr">
        <is>
          <t>Chips 2.5kg x4</t>
        </is>
      </c>
      <c r="I1236" t="inlineStr">
        <is>
          <t>Frozen</t>
        </is>
      </c>
      <c r="J1236" t="n">
        <v>14</v>
      </c>
      <c r="K1236" s="26" t="n">
        <v>30.49</v>
      </c>
      <c r="L1236" s="26">
        <f>J1236*K1236</f>
        <v>426.86</v>
      </c>
      <c r="M1236" s="26" t="n">
        <v>22.27</v>
      </c>
      <c r="N1236" s="26">
        <f>J1236*M1236</f>
        <v>311.78</v>
      </c>
      <c r="O1236" s="26">
        <f>L1236-N1236</f>
        <v>115.08</v>
      </c>
      <c r="P1236">
        <f>IF(AND(OR(Dashboard!$C$5="All",F1236=Dashboard!$C$5),OR(Dashboard!$G$5="All",I1236=Dashboard!$G$5),OR(Dashboard!$K$5="All",G1236=Dashboard!$K$5)),1,0)</f>
        <v>1</v>
      </c>
      <c r="Q1236">
        <f>IF(P1236=1,IF(COUNTIFS($C$2:C1236,C1236,$P$2:P1236,1)=1,1,0),0)</f>
        <v>0</v>
      </c>
    </row>
    <row r="1237">
      <c r="A1237" s="24" t="n">
        <v>46097</v>
      </c>
      <c r="B1237" s="25" t="n">
        <v>46082</v>
      </c>
      <c r="C1237" t="inlineStr">
        <is>
          <t>SO-26401</t>
        </is>
      </c>
      <c r="D1237" t="inlineStr">
        <is>
          <t>Oskaby Coffee House</t>
        </is>
      </c>
      <c r="E1237" t="inlineStr">
        <is>
          <t>Café</t>
        </is>
      </c>
      <c r="F1237" t="inlineStr">
        <is>
          <t>South</t>
        </is>
      </c>
      <c r="G1237" t="inlineStr">
        <is>
          <t>Tom W.</t>
        </is>
      </c>
      <c r="H1237" t="inlineStr">
        <is>
          <t>Frozen berries 2kg</t>
        </is>
      </c>
      <c r="I1237" t="inlineStr">
        <is>
          <t>Frozen</t>
        </is>
      </c>
      <c r="J1237" t="n">
        <v>2</v>
      </c>
      <c r="K1237" s="26" t="n">
        <v>20.39</v>
      </c>
      <c r="L1237" s="26">
        <f>J1237*K1237</f>
        <v>40.78</v>
      </c>
      <c r="M1237" s="26" t="n">
        <v>14.9</v>
      </c>
      <c r="N1237" s="26">
        <f>J1237*M1237</f>
        <v>29.8</v>
      </c>
      <c r="O1237" s="26">
        <f>L1237-N1237</f>
        <v>10.98</v>
      </c>
      <c r="P1237">
        <f>IF(AND(OR(Dashboard!$C$5="All",F1237=Dashboard!$C$5),OR(Dashboard!$G$5="All",I1237=Dashboard!$G$5),OR(Dashboard!$K$5="All",G1237=Dashboard!$K$5)),1,0)</f>
        <v>1</v>
      </c>
      <c r="Q1237">
        <f>IF(P1237=1,IF(COUNTIFS($C$2:C1237,C1237,$P$2:P1237,1)=1,1,0),0)</f>
        <v>1</v>
      </c>
    </row>
    <row r="1238">
      <c r="A1238" s="24" t="n">
        <v>46097</v>
      </c>
      <c r="B1238" s="25" t="n">
        <v>46082</v>
      </c>
      <c r="C1238" t="inlineStr">
        <is>
          <t>SO-26401</t>
        </is>
      </c>
      <c r="D1238" t="inlineStr">
        <is>
          <t>Oskaby Coffee House</t>
        </is>
      </c>
      <c r="E1238" t="inlineStr">
        <is>
          <t>Café</t>
        </is>
      </c>
      <c r="F1238" t="inlineStr">
        <is>
          <t>South</t>
        </is>
      </c>
      <c r="G1238" t="inlineStr">
        <is>
          <t>Tom W.</t>
        </is>
      </c>
      <c r="H1238" t="inlineStr">
        <is>
          <t>Cheddar block 2kg</t>
        </is>
      </c>
      <c r="I1238" t="inlineStr">
        <is>
          <t>Dairy &amp; eggs</t>
        </is>
      </c>
      <c r="J1238" t="n">
        <v>10</v>
      </c>
      <c r="K1238" s="26" t="n">
        <v>32.45</v>
      </c>
      <c r="L1238" s="26">
        <f>J1238*K1238</f>
        <v>324.5</v>
      </c>
      <c r="M1238" s="26" t="n">
        <v>24.25</v>
      </c>
      <c r="N1238" s="26">
        <f>J1238*M1238</f>
        <v>242.5</v>
      </c>
      <c r="O1238" s="26">
        <f>L1238-N1238</f>
        <v>82</v>
      </c>
      <c r="P1238">
        <f>IF(AND(OR(Dashboard!$C$5="All",F1238=Dashboard!$C$5),OR(Dashboard!$G$5="All",I1238=Dashboard!$G$5),OR(Dashboard!$K$5="All",G1238=Dashboard!$K$5)),1,0)</f>
        <v>1</v>
      </c>
      <c r="Q1238">
        <f>IF(P1238=1,IF(COUNTIFS($C$2:C1238,C1238,$P$2:P1238,1)=1,1,0),0)</f>
        <v>0</v>
      </c>
    </row>
    <row r="1239">
      <c r="A1239" s="24" t="n">
        <v>46097</v>
      </c>
      <c r="B1239" s="25" t="n">
        <v>46082</v>
      </c>
      <c r="C1239" t="inlineStr">
        <is>
          <t>SO-26401</t>
        </is>
      </c>
      <c r="D1239" t="inlineStr">
        <is>
          <t>Oskaby Coffee House</t>
        </is>
      </c>
      <c r="E1239" t="inlineStr">
        <is>
          <t>Café</t>
        </is>
      </c>
      <c r="F1239" t="inlineStr">
        <is>
          <t>South</t>
        </is>
      </c>
      <c r="G1239" t="inlineStr">
        <is>
          <t>Tom W.</t>
        </is>
      </c>
      <c r="H1239" t="inlineStr">
        <is>
          <t>Croissant dough x48</t>
        </is>
      </c>
      <c r="I1239" t="inlineStr">
        <is>
          <t>Bakery</t>
        </is>
      </c>
      <c r="J1239" t="n">
        <v>8</v>
      </c>
      <c r="K1239" s="26" t="n">
        <v>69.22</v>
      </c>
      <c r="L1239" s="26">
        <f>J1239*K1239</f>
        <v>553.76</v>
      </c>
      <c r="M1239" s="26" t="n">
        <v>42.14</v>
      </c>
      <c r="N1239" s="26">
        <f>J1239*M1239</f>
        <v>337.12</v>
      </c>
      <c r="O1239" s="26">
        <f>L1239-N1239</f>
        <v>216.64</v>
      </c>
      <c r="P1239">
        <f>IF(AND(OR(Dashboard!$C$5="All",F1239=Dashboard!$C$5),OR(Dashboard!$G$5="All",I1239=Dashboard!$G$5),OR(Dashboard!$K$5="All",G1239=Dashboard!$K$5)),1,0)</f>
        <v>1</v>
      </c>
      <c r="Q1239">
        <f>IF(P1239=1,IF(COUNTIFS($C$2:C1239,C1239,$P$2:P1239,1)=1,1,0),0)</f>
        <v>0</v>
      </c>
    </row>
    <row r="1240">
      <c r="A1240" s="24" t="n">
        <v>46097</v>
      </c>
      <c r="B1240" s="25" t="n">
        <v>46082</v>
      </c>
      <c r="C1240" t="inlineStr">
        <is>
          <t>SO-26401</t>
        </is>
      </c>
      <c r="D1240" t="inlineStr">
        <is>
          <t>Oskaby Coffee House</t>
        </is>
      </c>
      <c r="E1240" t="inlineStr">
        <is>
          <t>Café</t>
        </is>
      </c>
      <c r="F1240" t="inlineStr">
        <is>
          <t>South</t>
        </is>
      </c>
      <c r="G1240" t="inlineStr">
        <is>
          <t>Tom W.</t>
        </is>
      </c>
      <c r="H1240" t="inlineStr">
        <is>
          <t>Sparkling water 24pk</t>
        </is>
      </c>
      <c r="I1240" t="inlineStr">
        <is>
          <t>Beverages</t>
        </is>
      </c>
      <c r="J1240" t="n">
        <v>2</v>
      </c>
      <c r="K1240" s="26" t="n">
        <v>22.25</v>
      </c>
      <c r="L1240" s="26">
        <f>J1240*K1240</f>
        <v>44.5</v>
      </c>
      <c r="M1240" s="26" t="n">
        <v>13.19</v>
      </c>
      <c r="N1240" s="26">
        <f>J1240*M1240</f>
        <v>26.38</v>
      </c>
      <c r="O1240" s="26">
        <f>L1240-N1240</f>
        <v>18.12</v>
      </c>
      <c r="P1240">
        <f>IF(AND(OR(Dashboard!$C$5="All",F1240=Dashboard!$C$5),OR(Dashboard!$G$5="All",I1240=Dashboard!$G$5),OR(Dashboard!$K$5="All",G1240=Dashboard!$K$5)),1,0)</f>
        <v>1</v>
      </c>
      <c r="Q1240">
        <f>IF(P1240=1,IF(COUNTIFS($C$2:C1240,C1240,$P$2:P1240,1)=1,1,0),0)</f>
        <v>0</v>
      </c>
    </row>
    <row r="1241">
      <c r="A1241" s="24" t="n">
        <v>46097</v>
      </c>
      <c r="B1241" s="25" t="n">
        <v>46082</v>
      </c>
      <c r="C1241" t="inlineStr">
        <is>
          <t>SO-26422</t>
        </is>
      </c>
      <c r="D1241" t="inlineStr">
        <is>
          <t>Pembly Kitchen</t>
        </is>
      </c>
      <c r="E1241" t="inlineStr">
        <is>
          <t>Restaurant</t>
        </is>
      </c>
      <c r="F1241" t="inlineStr">
        <is>
          <t>North</t>
        </is>
      </c>
      <c r="G1241" t="inlineStr">
        <is>
          <t>Priya N.</t>
        </is>
      </c>
      <c r="H1241" t="inlineStr">
        <is>
          <t>Sourdough loaf x10</t>
        </is>
      </c>
      <c r="I1241" t="inlineStr">
        <is>
          <t>Bakery</t>
        </is>
      </c>
      <c r="J1241" t="n">
        <v>8</v>
      </c>
      <c r="K1241" s="26" t="n">
        <v>53.56</v>
      </c>
      <c r="L1241" s="26">
        <f>J1241*K1241</f>
        <v>428.48</v>
      </c>
      <c r="M1241" s="26" t="n">
        <v>32.18</v>
      </c>
      <c r="N1241" s="26">
        <f>J1241*M1241</f>
        <v>257.44</v>
      </c>
      <c r="O1241" s="26">
        <f>L1241-N1241</f>
        <v>171.04</v>
      </c>
      <c r="P1241">
        <f>IF(AND(OR(Dashboard!$C$5="All",F1241=Dashboard!$C$5),OR(Dashboard!$G$5="All",I1241=Dashboard!$G$5),OR(Dashboard!$K$5="All",G1241=Dashboard!$K$5)),1,0)</f>
        <v>1</v>
      </c>
      <c r="Q1241">
        <f>IF(P1241=1,IF(COUNTIFS($C$2:C1241,C1241,$P$2:P1241,1)=1,1,0),0)</f>
        <v>1</v>
      </c>
    </row>
    <row r="1242">
      <c r="A1242" s="24" t="n">
        <v>46097</v>
      </c>
      <c r="B1242" s="25" t="n">
        <v>46082</v>
      </c>
      <c r="C1242" t="inlineStr">
        <is>
          <t>SO-26422</t>
        </is>
      </c>
      <c r="D1242" t="inlineStr">
        <is>
          <t>Pembly Kitchen</t>
        </is>
      </c>
      <c r="E1242" t="inlineStr">
        <is>
          <t>Restaurant</t>
        </is>
      </c>
      <c r="F1242" t="inlineStr">
        <is>
          <t>North</t>
        </is>
      </c>
      <c r="G1242" t="inlineStr">
        <is>
          <t>Priya N.</t>
        </is>
      </c>
      <c r="H1242" t="inlineStr">
        <is>
          <t>Frozen berries 2kg</t>
        </is>
      </c>
      <c r="I1242" t="inlineStr">
        <is>
          <t>Frozen</t>
        </is>
      </c>
      <c r="J1242" t="n">
        <v>3</v>
      </c>
      <c r="K1242" s="26" t="n">
        <v>20.39</v>
      </c>
      <c r="L1242" s="26">
        <f>J1242*K1242</f>
        <v>61.17</v>
      </c>
      <c r="M1242" s="26" t="n">
        <v>14.46</v>
      </c>
      <c r="N1242" s="26">
        <f>J1242*M1242</f>
        <v>43.38</v>
      </c>
      <c r="O1242" s="26">
        <f>L1242-N1242</f>
        <v>17.79</v>
      </c>
      <c r="P1242">
        <f>IF(AND(OR(Dashboard!$C$5="All",F1242=Dashboard!$C$5),OR(Dashboard!$G$5="All",I1242=Dashboard!$G$5),OR(Dashboard!$K$5="All",G1242=Dashboard!$K$5)),1,0)</f>
        <v>1</v>
      </c>
      <c r="Q1242">
        <f>IF(P1242=1,IF(COUNTIFS($C$2:C1242,C1242,$P$2:P1242,1)=1,1,0),0)</f>
        <v>0</v>
      </c>
    </row>
    <row r="1243">
      <c r="A1243" s="24" t="n">
        <v>46098</v>
      </c>
      <c r="B1243" s="25" t="n">
        <v>46082</v>
      </c>
      <c r="C1243" t="inlineStr">
        <is>
          <t>SO-26394</t>
        </is>
      </c>
      <c r="D1243" t="inlineStr">
        <is>
          <t>Jarrock Canteen</t>
        </is>
      </c>
      <c r="E1243" t="inlineStr">
        <is>
          <t>Caterer</t>
        </is>
      </c>
      <c r="F1243" t="inlineStr">
        <is>
          <t>South</t>
        </is>
      </c>
      <c r="G1243" t="inlineStr">
        <is>
          <t>Tom W.</t>
        </is>
      </c>
      <c r="H1243" t="inlineStr">
        <is>
          <t>Barista milk 1L x12</t>
        </is>
      </c>
      <c r="I1243" t="inlineStr">
        <is>
          <t>Dairy &amp; eggs</t>
        </is>
      </c>
      <c r="J1243" t="n">
        <v>11</v>
      </c>
      <c r="K1243" s="26" t="n">
        <v>27.19</v>
      </c>
      <c r="L1243" s="26">
        <f>J1243*K1243</f>
        <v>299.09</v>
      </c>
      <c r="M1243" s="26" t="n">
        <v>20.75</v>
      </c>
      <c r="N1243" s="26">
        <f>J1243*M1243</f>
        <v>228.25</v>
      </c>
      <c r="O1243" s="26">
        <f>L1243-N1243</f>
        <v>70.84</v>
      </c>
      <c r="P1243">
        <f>IF(AND(OR(Dashboard!$C$5="All",F1243=Dashboard!$C$5),OR(Dashboard!$G$5="All",I1243=Dashboard!$G$5),OR(Dashboard!$K$5="All",G1243=Dashboard!$K$5)),1,0)</f>
        <v>1</v>
      </c>
      <c r="Q1243">
        <f>IF(P1243=1,IF(COUNTIFS($C$2:C1243,C1243,$P$2:P1243,1)=1,1,0),0)</f>
        <v>1</v>
      </c>
    </row>
    <row r="1244">
      <c r="A1244" s="24" t="n">
        <v>46098</v>
      </c>
      <c r="B1244" s="25" t="n">
        <v>46082</v>
      </c>
      <c r="C1244" t="inlineStr">
        <is>
          <t>SO-26394</t>
        </is>
      </c>
      <c r="D1244" t="inlineStr">
        <is>
          <t>Jarrock Canteen</t>
        </is>
      </c>
      <c r="E1244" t="inlineStr">
        <is>
          <t>Caterer</t>
        </is>
      </c>
      <c r="F1244" t="inlineStr">
        <is>
          <t>South</t>
        </is>
      </c>
      <c r="G1244" t="inlineStr">
        <is>
          <t>Tom W.</t>
        </is>
      </c>
      <c r="H1244" t="inlineStr">
        <is>
          <t>Chips 2.5kg x4</t>
        </is>
      </c>
      <c r="I1244" t="inlineStr">
        <is>
          <t>Frozen</t>
        </is>
      </c>
      <c r="J1244" t="n">
        <v>11</v>
      </c>
      <c r="K1244" s="26" t="n">
        <v>30.49</v>
      </c>
      <c r="L1244" s="26">
        <f>J1244*K1244</f>
        <v>335.39</v>
      </c>
      <c r="M1244" s="26" t="n">
        <v>22.43</v>
      </c>
      <c r="N1244" s="26">
        <f>J1244*M1244</f>
        <v>246.73</v>
      </c>
      <c r="O1244" s="26">
        <f>L1244-N1244</f>
        <v>88.66</v>
      </c>
      <c r="P1244">
        <f>IF(AND(OR(Dashboard!$C$5="All",F1244=Dashboard!$C$5),OR(Dashboard!$G$5="All",I1244=Dashboard!$G$5),OR(Dashboard!$K$5="All",G1244=Dashboard!$K$5)),1,0)</f>
        <v>1</v>
      </c>
      <c r="Q1244">
        <f>IF(P1244=1,IF(COUNTIFS($C$2:C1244,C1244,$P$2:P1244,1)=1,1,0),0)</f>
        <v>0</v>
      </c>
    </row>
    <row r="1245">
      <c r="A1245" s="24" t="n">
        <v>46098</v>
      </c>
      <c r="B1245" s="25" t="n">
        <v>46082</v>
      </c>
      <c r="C1245" t="inlineStr">
        <is>
          <t>SO-26411</t>
        </is>
      </c>
      <c r="D1245" t="inlineStr">
        <is>
          <t>Elsbrook Coffee House</t>
        </is>
      </c>
      <c r="E1245" t="inlineStr">
        <is>
          <t>Café</t>
        </is>
      </c>
      <c r="F1245" t="inlineStr">
        <is>
          <t>South</t>
        </is>
      </c>
      <c r="G1245" t="inlineStr">
        <is>
          <t>Tom W.</t>
        </is>
      </c>
      <c r="H1245" t="inlineStr">
        <is>
          <t>Croissant dough x48</t>
        </is>
      </c>
      <c r="I1245" t="inlineStr">
        <is>
          <t>Bakery</t>
        </is>
      </c>
      <c r="J1245" t="n">
        <v>7</v>
      </c>
      <c r="K1245" s="26" t="n">
        <v>69.22</v>
      </c>
      <c r="L1245" s="26">
        <f>J1245*K1245</f>
        <v>484.54</v>
      </c>
      <c r="M1245" s="26" t="n">
        <v>40.38</v>
      </c>
      <c r="N1245" s="26">
        <f>J1245*M1245</f>
        <v>282.66</v>
      </c>
      <c r="O1245" s="26">
        <f>L1245-N1245</f>
        <v>201.88</v>
      </c>
      <c r="P1245">
        <f>IF(AND(OR(Dashboard!$C$5="All",F1245=Dashboard!$C$5),OR(Dashboard!$G$5="All",I1245=Dashboard!$G$5),OR(Dashboard!$K$5="All",G1245=Dashboard!$K$5)),1,0)</f>
        <v>1</v>
      </c>
      <c r="Q1245">
        <f>IF(P1245=1,IF(COUNTIFS($C$2:C1245,C1245,$P$2:P1245,1)=1,1,0),0)</f>
        <v>1</v>
      </c>
    </row>
    <row r="1246">
      <c r="A1246" s="24" t="n">
        <v>46098</v>
      </c>
      <c r="B1246" s="25" t="n">
        <v>46082</v>
      </c>
      <c r="C1246" t="inlineStr">
        <is>
          <t>SO-26411</t>
        </is>
      </c>
      <c r="D1246" t="inlineStr">
        <is>
          <t>Elsbrook Coffee House</t>
        </is>
      </c>
      <c r="E1246" t="inlineStr">
        <is>
          <t>Café</t>
        </is>
      </c>
      <c r="F1246" t="inlineStr">
        <is>
          <t>South</t>
        </is>
      </c>
      <c r="G1246" t="inlineStr">
        <is>
          <t>Tom W.</t>
        </is>
      </c>
      <c r="H1246" t="inlineStr">
        <is>
          <t>Unsalted butter 5kg</t>
        </is>
      </c>
      <c r="I1246" t="inlineStr">
        <is>
          <t>Dairy &amp; eggs</t>
        </is>
      </c>
      <c r="J1246" t="n">
        <v>5</v>
      </c>
      <c r="K1246" s="26" t="n">
        <v>59.74</v>
      </c>
      <c r="L1246" s="26">
        <f>J1246*K1246</f>
        <v>298.7</v>
      </c>
      <c r="M1246" s="26" t="n">
        <v>45.47</v>
      </c>
      <c r="N1246" s="26">
        <f>J1246*M1246</f>
        <v>227.35</v>
      </c>
      <c r="O1246" s="26">
        <f>L1246-N1246</f>
        <v>71.35</v>
      </c>
      <c r="P1246">
        <f>IF(AND(OR(Dashboard!$C$5="All",F1246=Dashboard!$C$5),OR(Dashboard!$G$5="All",I1246=Dashboard!$G$5),OR(Dashboard!$K$5="All",G1246=Dashboard!$K$5)),1,0)</f>
        <v>1</v>
      </c>
      <c r="Q1246">
        <f>IF(P1246=1,IF(COUNTIFS($C$2:C1246,C1246,$P$2:P1246,1)=1,1,0),0)</f>
        <v>0</v>
      </c>
    </row>
    <row r="1247">
      <c r="A1247" s="24" t="n">
        <v>46098</v>
      </c>
      <c r="B1247" s="25" t="n">
        <v>46082</v>
      </c>
      <c r="C1247" t="inlineStr">
        <is>
          <t>SO-26411</t>
        </is>
      </c>
      <c r="D1247" t="inlineStr">
        <is>
          <t>Elsbrook Coffee House</t>
        </is>
      </c>
      <c r="E1247" t="inlineStr">
        <is>
          <t>Café</t>
        </is>
      </c>
      <c r="F1247" t="inlineStr">
        <is>
          <t>South</t>
        </is>
      </c>
      <c r="G1247" t="inlineStr">
        <is>
          <t>Tom W.</t>
        </is>
      </c>
      <c r="H1247" t="inlineStr">
        <is>
          <t>Chickpeas 2kg</t>
        </is>
      </c>
      <c r="I1247" t="inlineStr">
        <is>
          <t>Dry goods</t>
        </is>
      </c>
      <c r="J1247" t="n">
        <v>8</v>
      </c>
      <c r="K1247" s="26" t="n">
        <v>9.48</v>
      </c>
      <c r="L1247" s="26">
        <f>J1247*K1247</f>
        <v>75.84</v>
      </c>
      <c r="M1247" s="26" t="n">
        <v>6.7</v>
      </c>
      <c r="N1247" s="26">
        <f>J1247*M1247</f>
        <v>53.6</v>
      </c>
      <c r="O1247" s="26">
        <f>L1247-N1247</f>
        <v>22.24</v>
      </c>
      <c r="P1247">
        <f>IF(AND(OR(Dashboard!$C$5="All",F1247=Dashboard!$C$5),OR(Dashboard!$G$5="All",I1247=Dashboard!$G$5),OR(Dashboard!$K$5="All",G1247=Dashboard!$K$5)),1,0)</f>
        <v>1</v>
      </c>
      <c r="Q1247">
        <f>IF(P1247=1,IF(COUNTIFS($C$2:C1247,C1247,$P$2:P1247,1)=1,1,0),0)</f>
        <v>0</v>
      </c>
    </row>
    <row r="1248">
      <c r="A1248" s="24" t="n">
        <v>46098</v>
      </c>
      <c r="B1248" s="25" t="n">
        <v>46082</v>
      </c>
      <c r="C1248" t="inlineStr">
        <is>
          <t>SO-26411</t>
        </is>
      </c>
      <c r="D1248" t="inlineStr">
        <is>
          <t>Elsbrook Coffee House</t>
        </is>
      </c>
      <c r="E1248" t="inlineStr">
        <is>
          <t>Café</t>
        </is>
      </c>
      <c r="F1248" t="inlineStr">
        <is>
          <t>South</t>
        </is>
      </c>
      <c r="G1248" t="inlineStr">
        <is>
          <t>Tom W.</t>
        </is>
      </c>
      <c r="H1248" t="inlineStr">
        <is>
          <t>Orange juice 2L x6</t>
        </is>
      </c>
      <c r="I1248" t="inlineStr">
        <is>
          <t>Beverages</t>
        </is>
      </c>
      <c r="J1248" t="n">
        <v>6</v>
      </c>
      <c r="K1248" s="26" t="n">
        <v>27.81</v>
      </c>
      <c r="L1248" s="26">
        <f>J1248*K1248</f>
        <v>166.86</v>
      </c>
      <c r="M1248" s="26" t="n">
        <v>17.72</v>
      </c>
      <c r="N1248" s="26">
        <f>J1248*M1248</f>
        <v>106.32</v>
      </c>
      <c r="O1248" s="26">
        <f>L1248-N1248</f>
        <v>60.54</v>
      </c>
      <c r="P1248">
        <f>IF(AND(OR(Dashboard!$C$5="All",F1248=Dashboard!$C$5),OR(Dashboard!$G$5="All",I1248=Dashboard!$G$5),OR(Dashboard!$K$5="All",G1248=Dashboard!$K$5)),1,0)</f>
        <v>1</v>
      </c>
      <c r="Q1248">
        <f>IF(P1248=1,IF(COUNTIFS($C$2:C1248,C1248,$P$2:P1248,1)=1,1,0),0)</f>
        <v>0</v>
      </c>
    </row>
    <row r="1249">
      <c r="A1249" s="24" t="n">
        <v>46098</v>
      </c>
      <c r="B1249" s="25" t="n">
        <v>46082</v>
      </c>
      <c r="C1249" t="inlineStr">
        <is>
          <t>SO-26423</t>
        </is>
      </c>
      <c r="D1249" t="inlineStr">
        <is>
          <t>Quellow Kitchen</t>
        </is>
      </c>
      <c r="E1249" t="inlineStr">
        <is>
          <t>Restaurant</t>
        </is>
      </c>
      <c r="F1249" t="inlineStr">
        <is>
          <t>West</t>
        </is>
      </c>
      <c r="G1249" t="inlineStr">
        <is>
          <t>Lena K.</t>
        </is>
      </c>
      <c r="H1249" t="inlineStr">
        <is>
          <t>Chips 2.5kg x4</t>
        </is>
      </c>
      <c r="I1249" t="inlineStr">
        <is>
          <t>Frozen</t>
        </is>
      </c>
      <c r="J1249" t="n">
        <v>7</v>
      </c>
      <c r="K1249" s="26" t="n">
        <v>30.49</v>
      </c>
      <c r="L1249" s="26">
        <f>J1249*K1249</f>
        <v>213.43</v>
      </c>
      <c r="M1249" s="26" t="n">
        <v>22.07</v>
      </c>
      <c r="N1249" s="26">
        <f>J1249*M1249</f>
        <v>154.49</v>
      </c>
      <c r="O1249" s="26">
        <f>L1249-N1249</f>
        <v>58.94</v>
      </c>
      <c r="P1249">
        <f>IF(AND(OR(Dashboard!$C$5="All",F1249=Dashboard!$C$5),OR(Dashboard!$G$5="All",I1249=Dashboard!$G$5),OR(Dashboard!$K$5="All",G1249=Dashboard!$K$5)),1,0)</f>
        <v>1</v>
      </c>
      <c r="Q1249">
        <f>IF(P1249=1,IF(COUNTIFS($C$2:C1249,C1249,$P$2:P1249,1)=1,1,0),0)</f>
        <v>1</v>
      </c>
    </row>
    <row r="1250">
      <c r="A1250" s="24" t="n">
        <v>46098</v>
      </c>
      <c r="B1250" s="25" t="n">
        <v>46082</v>
      </c>
      <c r="C1250" t="inlineStr">
        <is>
          <t>SO-26423</t>
        </is>
      </c>
      <c r="D1250" t="inlineStr">
        <is>
          <t>Quellow Kitchen</t>
        </is>
      </c>
      <c r="E1250" t="inlineStr">
        <is>
          <t>Restaurant</t>
        </is>
      </c>
      <c r="F1250" t="inlineStr">
        <is>
          <t>West</t>
        </is>
      </c>
      <c r="G1250" t="inlineStr">
        <is>
          <t>Lena K.</t>
        </is>
      </c>
      <c r="H1250" t="inlineStr">
        <is>
          <t>Brioche buns x24</t>
        </is>
      </c>
      <c r="I1250" t="inlineStr">
        <is>
          <t>Bakery</t>
        </is>
      </c>
      <c r="J1250" t="n">
        <v>6</v>
      </c>
      <c r="K1250" s="26" t="n">
        <v>27.19</v>
      </c>
      <c r="L1250" s="26">
        <f>J1250*K1250</f>
        <v>163.14</v>
      </c>
      <c r="M1250" s="26" t="n">
        <v>15.45</v>
      </c>
      <c r="N1250" s="26">
        <f>J1250*M1250</f>
        <v>92.7</v>
      </c>
      <c r="O1250" s="26">
        <f>L1250-N1250</f>
        <v>70.44</v>
      </c>
      <c r="P1250">
        <f>IF(AND(OR(Dashboard!$C$5="All",F1250=Dashboard!$C$5),OR(Dashboard!$G$5="All",I1250=Dashboard!$G$5),OR(Dashboard!$K$5="All",G1250=Dashboard!$K$5)),1,0)</f>
        <v>1</v>
      </c>
      <c r="Q1250">
        <f>IF(P1250=1,IF(COUNTIFS($C$2:C1250,C1250,$P$2:P1250,1)=1,1,0),0)</f>
        <v>0</v>
      </c>
    </row>
    <row r="1251">
      <c r="A1251" s="24" t="n">
        <v>46098</v>
      </c>
      <c r="B1251" s="25" t="n">
        <v>46082</v>
      </c>
      <c r="C1251" t="inlineStr">
        <is>
          <t>SO-26423</t>
        </is>
      </c>
      <c r="D1251" t="inlineStr">
        <is>
          <t>Quellow Kitchen</t>
        </is>
      </c>
      <c r="E1251" t="inlineStr">
        <is>
          <t>Restaurant</t>
        </is>
      </c>
      <c r="F1251" t="inlineStr">
        <is>
          <t>West</t>
        </is>
      </c>
      <c r="G1251" t="inlineStr">
        <is>
          <t>Lena K.</t>
        </is>
      </c>
      <c r="H1251" t="inlineStr">
        <is>
          <t>Canned tomatoes 2.5kg</t>
        </is>
      </c>
      <c r="I1251" t="inlineStr">
        <is>
          <t>Dry goods</t>
        </is>
      </c>
      <c r="J1251" t="n">
        <v>5</v>
      </c>
      <c r="K1251" s="26" t="n">
        <v>8.19</v>
      </c>
      <c r="L1251" s="26">
        <f>J1251*K1251</f>
        <v>40.95</v>
      </c>
      <c r="M1251" s="26" t="n">
        <v>5.53</v>
      </c>
      <c r="N1251" s="26">
        <f>J1251*M1251</f>
        <v>27.65</v>
      </c>
      <c r="O1251" s="26">
        <f>L1251-N1251</f>
        <v>13.3</v>
      </c>
      <c r="P1251">
        <f>IF(AND(OR(Dashboard!$C$5="All",F1251=Dashboard!$C$5),OR(Dashboard!$G$5="All",I1251=Dashboard!$G$5),OR(Dashboard!$K$5="All",G1251=Dashboard!$K$5)),1,0)</f>
        <v>1</v>
      </c>
      <c r="Q1251">
        <f>IF(P1251=1,IF(COUNTIFS($C$2:C1251,C1251,$P$2:P1251,1)=1,1,0),0)</f>
        <v>0</v>
      </c>
    </row>
    <row r="1252">
      <c r="A1252" s="24" t="n">
        <v>46098</v>
      </c>
      <c r="B1252" s="25" t="n">
        <v>46082</v>
      </c>
      <c r="C1252" t="inlineStr">
        <is>
          <t>SO-26423</t>
        </is>
      </c>
      <c r="D1252" t="inlineStr">
        <is>
          <t>Quellow Kitchen</t>
        </is>
      </c>
      <c r="E1252" t="inlineStr">
        <is>
          <t>Restaurant</t>
        </is>
      </c>
      <c r="F1252" t="inlineStr">
        <is>
          <t>West</t>
        </is>
      </c>
      <c r="G1252" t="inlineStr">
        <is>
          <t>Lena K.</t>
        </is>
      </c>
      <c r="H1252" t="inlineStr">
        <is>
          <t>Orange juice 2L x6</t>
        </is>
      </c>
      <c r="I1252" t="inlineStr">
        <is>
          <t>Beverages</t>
        </is>
      </c>
      <c r="J1252" t="n">
        <v>3</v>
      </c>
      <c r="K1252" s="26" t="n">
        <v>27.81</v>
      </c>
      <c r="L1252" s="26">
        <f>J1252*K1252</f>
        <v>83.43</v>
      </c>
      <c r="M1252" s="26" t="n">
        <v>16.75</v>
      </c>
      <c r="N1252" s="26">
        <f>J1252*M1252</f>
        <v>50.25</v>
      </c>
      <c r="O1252" s="26">
        <f>L1252-N1252</f>
        <v>33.18</v>
      </c>
      <c r="P1252">
        <f>IF(AND(OR(Dashboard!$C$5="All",F1252=Dashboard!$C$5),OR(Dashboard!$G$5="All",I1252=Dashboard!$G$5),OR(Dashboard!$K$5="All",G1252=Dashboard!$K$5)),1,0)</f>
        <v>1</v>
      </c>
      <c r="Q1252">
        <f>IF(P1252=1,IF(COUNTIFS($C$2:C1252,C1252,$P$2:P1252,1)=1,1,0),0)</f>
        <v>0</v>
      </c>
    </row>
    <row r="1253">
      <c r="A1253" s="24" t="n">
        <v>46100</v>
      </c>
      <c r="B1253" s="25" t="n">
        <v>46082</v>
      </c>
      <c r="C1253" t="inlineStr">
        <is>
          <t>SO-26407</t>
        </is>
      </c>
      <c r="D1253" t="inlineStr">
        <is>
          <t>Hallowick Espresso Bar</t>
        </is>
      </c>
      <c r="E1253" t="inlineStr">
        <is>
          <t>Café</t>
        </is>
      </c>
      <c r="F1253" t="inlineStr">
        <is>
          <t>Regional</t>
        </is>
      </c>
      <c r="G1253" t="inlineStr">
        <is>
          <t>Sam O.</t>
        </is>
      </c>
      <c r="H1253" t="inlineStr">
        <is>
          <t>Barista milk 1L x12</t>
        </is>
      </c>
      <c r="I1253" t="inlineStr">
        <is>
          <t>Dairy &amp; eggs</t>
        </is>
      </c>
      <c r="J1253" t="n">
        <v>8</v>
      </c>
      <c r="K1253" s="26" t="n">
        <v>27.19</v>
      </c>
      <c r="L1253" s="26">
        <f>J1253*K1253</f>
        <v>217.52</v>
      </c>
      <c r="M1253" s="26" t="n">
        <v>19.99</v>
      </c>
      <c r="N1253" s="26">
        <f>J1253*M1253</f>
        <v>159.92</v>
      </c>
      <c r="O1253" s="26">
        <f>L1253-N1253</f>
        <v>57.6</v>
      </c>
      <c r="P1253">
        <f>IF(AND(OR(Dashboard!$C$5="All",F1253=Dashboard!$C$5),OR(Dashboard!$G$5="All",I1253=Dashboard!$G$5),OR(Dashboard!$K$5="All",G1253=Dashboard!$K$5)),1,0)</f>
        <v>1</v>
      </c>
      <c r="Q1253">
        <f>IF(P1253=1,IF(COUNTIFS($C$2:C1253,C1253,$P$2:P1253,1)=1,1,0),0)</f>
        <v>1</v>
      </c>
    </row>
    <row r="1254">
      <c r="A1254" s="24" t="n">
        <v>46100</v>
      </c>
      <c r="B1254" s="25" t="n">
        <v>46082</v>
      </c>
      <c r="C1254" t="inlineStr">
        <is>
          <t>SO-26407</t>
        </is>
      </c>
      <c r="D1254" t="inlineStr">
        <is>
          <t>Hallowick Espresso Bar</t>
        </is>
      </c>
      <c r="E1254" t="inlineStr">
        <is>
          <t>Café</t>
        </is>
      </c>
      <c r="F1254" t="inlineStr">
        <is>
          <t>Regional</t>
        </is>
      </c>
      <c r="G1254" t="inlineStr">
        <is>
          <t>Sam O.</t>
        </is>
      </c>
      <c r="H1254" t="inlineStr">
        <is>
          <t>Olive oil 4L</t>
        </is>
      </c>
      <c r="I1254" t="inlineStr">
        <is>
          <t>Dry goods</t>
        </is>
      </c>
      <c r="J1254" t="n">
        <v>14</v>
      </c>
      <c r="K1254" s="26" t="n">
        <v>40.07</v>
      </c>
      <c r="L1254" s="26">
        <f>J1254*K1254</f>
        <v>560.98</v>
      </c>
      <c r="M1254" s="26" t="n">
        <v>28.06</v>
      </c>
      <c r="N1254" s="26">
        <f>J1254*M1254</f>
        <v>392.84</v>
      </c>
      <c r="O1254" s="26">
        <f>L1254-N1254</f>
        <v>168.14</v>
      </c>
      <c r="P1254">
        <f>IF(AND(OR(Dashboard!$C$5="All",F1254=Dashboard!$C$5),OR(Dashboard!$G$5="All",I1254=Dashboard!$G$5),OR(Dashboard!$K$5="All",G1254=Dashboard!$K$5)),1,0)</f>
        <v>1</v>
      </c>
      <c r="Q1254">
        <f>IF(P1254=1,IF(COUNTIFS($C$2:C1254,C1254,$P$2:P1254,1)=1,1,0),0)</f>
        <v>0</v>
      </c>
    </row>
    <row r="1255">
      <c r="A1255" s="24" t="n">
        <v>46100</v>
      </c>
      <c r="B1255" s="25" t="n">
        <v>46082</v>
      </c>
      <c r="C1255" t="inlineStr">
        <is>
          <t>SO-26408</t>
        </is>
      </c>
      <c r="D1255" t="inlineStr">
        <is>
          <t>Quarrow Café</t>
        </is>
      </c>
      <c r="E1255" t="inlineStr">
        <is>
          <t>Café</t>
        </is>
      </c>
      <c r="F1255" t="inlineStr">
        <is>
          <t>West</t>
        </is>
      </c>
      <c r="G1255" t="inlineStr">
        <is>
          <t>Lena K.</t>
        </is>
      </c>
      <c r="H1255" t="inlineStr">
        <is>
          <t>Arborio rice 5kg</t>
        </is>
      </c>
      <c r="I1255" t="inlineStr">
        <is>
          <t>Dry goods</t>
        </is>
      </c>
      <c r="J1255" t="n">
        <v>10</v>
      </c>
      <c r="K1255" s="26" t="n">
        <v>21.94</v>
      </c>
      <c r="L1255" s="26">
        <f>J1255*K1255</f>
        <v>219.4</v>
      </c>
      <c r="M1255" s="26" t="n">
        <v>15.08</v>
      </c>
      <c r="N1255" s="26">
        <f>J1255*M1255</f>
        <v>150.8</v>
      </c>
      <c r="O1255" s="26">
        <f>L1255-N1255</f>
        <v>68.6</v>
      </c>
      <c r="P1255">
        <f>IF(AND(OR(Dashboard!$C$5="All",F1255=Dashboard!$C$5),OR(Dashboard!$G$5="All",I1255=Dashboard!$G$5),OR(Dashboard!$K$5="All",G1255=Dashboard!$K$5)),1,0)</f>
        <v>1</v>
      </c>
      <c r="Q1255">
        <f>IF(P1255=1,IF(COUNTIFS($C$2:C1255,C1255,$P$2:P1255,1)=1,1,0),0)</f>
        <v>1</v>
      </c>
    </row>
    <row r="1256">
      <c r="A1256" s="24" t="n">
        <v>46100</v>
      </c>
      <c r="B1256" s="25" t="n">
        <v>46082</v>
      </c>
      <c r="C1256" t="inlineStr">
        <is>
          <t>SO-26408</t>
        </is>
      </c>
      <c r="D1256" t="inlineStr">
        <is>
          <t>Quarrow Café</t>
        </is>
      </c>
      <c r="E1256" t="inlineStr">
        <is>
          <t>Café</t>
        </is>
      </c>
      <c r="F1256" t="inlineStr">
        <is>
          <t>West</t>
        </is>
      </c>
      <c r="G1256" t="inlineStr">
        <is>
          <t>Lena K.</t>
        </is>
      </c>
      <c r="H1256" t="inlineStr">
        <is>
          <t>Free-range eggs 15dz</t>
        </is>
      </c>
      <c r="I1256" t="inlineStr">
        <is>
          <t>Dairy &amp; eggs</t>
        </is>
      </c>
      <c r="J1256" t="n">
        <v>2</v>
      </c>
      <c r="K1256" s="26" t="n">
        <v>86.52</v>
      </c>
      <c r="L1256" s="26">
        <f>J1256*K1256</f>
        <v>173.04</v>
      </c>
      <c r="M1256" s="26" t="n">
        <v>65.38</v>
      </c>
      <c r="N1256" s="26">
        <f>J1256*M1256</f>
        <v>130.76</v>
      </c>
      <c r="O1256" s="26">
        <f>L1256-N1256</f>
        <v>42.28</v>
      </c>
      <c r="P1256">
        <f>IF(AND(OR(Dashboard!$C$5="All",F1256=Dashboard!$C$5),OR(Dashboard!$G$5="All",I1256=Dashboard!$G$5),OR(Dashboard!$K$5="All",G1256=Dashboard!$K$5)),1,0)</f>
        <v>1</v>
      </c>
      <c r="Q1256">
        <f>IF(P1256=1,IF(COUNTIFS($C$2:C1256,C1256,$P$2:P1256,1)=1,1,0),0)</f>
        <v>0</v>
      </c>
    </row>
    <row r="1257">
      <c r="A1257" s="24" t="n">
        <v>46100</v>
      </c>
      <c r="B1257" s="25" t="n">
        <v>46082</v>
      </c>
      <c r="C1257" t="inlineStr">
        <is>
          <t>SO-26408</t>
        </is>
      </c>
      <c r="D1257" t="inlineStr">
        <is>
          <t>Quarrow Café</t>
        </is>
      </c>
      <c r="E1257" t="inlineStr">
        <is>
          <t>Café</t>
        </is>
      </c>
      <c r="F1257" t="inlineStr">
        <is>
          <t>West</t>
        </is>
      </c>
      <c r="G1257" t="inlineStr">
        <is>
          <t>Lena K.</t>
        </is>
      </c>
      <c r="H1257" t="inlineStr">
        <is>
          <t>Sparkling water 24pk</t>
        </is>
      </c>
      <c r="I1257" t="inlineStr">
        <is>
          <t>Beverages</t>
        </is>
      </c>
      <c r="J1257" t="n">
        <v>14</v>
      </c>
      <c r="K1257" s="26" t="n">
        <v>22.25</v>
      </c>
      <c r="L1257" s="26">
        <f>J1257*K1257</f>
        <v>311.5</v>
      </c>
      <c r="M1257" s="26" t="n">
        <v>13.23</v>
      </c>
      <c r="N1257" s="26">
        <f>J1257*M1257</f>
        <v>185.22</v>
      </c>
      <c r="O1257" s="26">
        <f>L1257-N1257</f>
        <v>126.28</v>
      </c>
      <c r="P1257">
        <f>IF(AND(OR(Dashboard!$C$5="All",F1257=Dashboard!$C$5),OR(Dashboard!$G$5="All",I1257=Dashboard!$G$5),OR(Dashboard!$K$5="All",G1257=Dashboard!$K$5)),1,0)</f>
        <v>1</v>
      </c>
      <c r="Q1257">
        <f>IF(P1257=1,IF(COUNTIFS($C$2:C1257,C1257,$P$2:P1257,1)=1,1,0),0)</f>
        <v>0</v>
      </c>
    </row>
    <row r="1258">
      <c r="A1258" s="24" t="n">
        <v>46101</v>
      </c>
      <c r="B1258" s="25" t="n">
        <v>46082</v>
      </c>
      <c r="C1258" t="inlineStr">
        <is>
          <t>SO-26388</t>
        </is>
      </c>
      <c r="D1258" t="inlineStr">
        <is>
          <t>Thornable Kitchen</t>
        </is>
      </c>
      <c r="E1258" t="inlineStr">
        <is>
          <t>Restaurant</t>
        </is>
      </c>
      <c r="F1258" t="inlineStr">
        <is>
          <t>South</t>
        </is>
      </c>
      <c r="G1258" t="inlineStr">
        <is>
          <t>Tom W.</t>
        </is>
      </c>
      <c r="H1258" t="inlineStr">
        <is>
          <t>Bagels x36</t>
        </is>
      </c>
      <c r="I1258" t="inlineStr">
        <is>
          <t>Bakery</t>
        </is>
      </c>
      <c r="J1258" t="n">
        <v>9</v>
      </c>
      <c r="K1258" s="26" t="n">
        <v>39.66</v>
      </c>
      <c r="L1258" s="26">
        <f>J1258*K1258</f>
        <v>356.94</v>
      </c>
      <c r="M1258" s="26" t="n">
        <v>24.13</v>
      </c>
      <c r="N1258" s="26">
        <f>J1258*M1258</f>
        <v>217.17</v>
      </c>
      <c r="O1258" s="26">
        <f>L1258-N1258</f>
        <v>139.77</v>
      </c>
      <c r="P1258">
        <f>IF(AND(OR(Dashboard!$C$5="All",F1258=Dashboard!$C$5),OR(Dashboard!$G$5="All",I1258=Dashboard!$G$5),OR(Dashboard!$K$5="All",G1258=Dashboard!$K$5)),1,0)</f>
        <v>1</v>
      </c>
      <c r="Q1258">
        <f>IF(P1258=1,IF(COUNTIFS($C$2:C1258,C1258,$P$2:P1258,1)=1,1,0),0)</f>
        <v>1</v>
      </c>
    </row>
    <row r="1259">
      <c r="A1259" s="24" t="n">
        <v>46101</v>
      </c>
      <c r="B1259" s="25" t="n">
        <v>46082</v>
      </c>
      <c r="C1259" t="inlineStr">
        <is>
          <t>SO-26388</t>
        </is>
      </c>
      <c r="D1259" t="inlineStr">
        <is>
          <t>Thornable Kitchen</t>
        </is>
      </c>
      <c r="E1259" t="inlineStr">
        <is>
          <t>Restaurant</t>
        </is>
      </c>
      <c r="F1259" t="inlineStr">
        <is>
          <t>South</t>
        </is>
      </c>
      <c r="G1259" t="inlineStr">
        <is>
          <t>Tom W.</t>
        </is>
      </c>
      <c r="H1259" t="inlineStr">
        <is>
          <t>Coffee beans 1kg</t>
        </is>
      </c>
      <c r="I1259" t="inlineStr">
        <is>
          <t>Beverages</t>
        </is>
      </c>
      <c r="J1259" t="n">
        <v>9</v>
      </c>
      <c r="K1259" s="26" t="n">
        <v>32.45</v>
      </c>
      <c r="L1259" s="26">
        <f>J1259*K1259</f>
        <v>292.05</v>
      </c>
      <c r="M1259" s="26" t="n">
        <v>20.12</v>
      </c>
      <c r="N1259" s="26">
        <f>J1259*M1259</f>
        <v>181.08</v>
      </c>
      <c r="O1259" s="26">
        <f>L1259-N1259</f>
        <v>110.97</v>
      </c>
      <c r="P1259">
        <f>IF(AND(OR(Dashboard!$C$5="All",F1259=Dashboard!$C$5),OR(Dashboard!$G$5="All",I1259=Dashboard!$G$5),OR(Dashboard!$K$5="All",G1259=Dashboard!$K$5)),1,0)</f>
        <v>1</v>
      </c>
      <c r="Q1259">
        <f>IF(P1259=1,IF(COUNTIFS($C$2:C1259,C1259,$P$2:P1259,1)=1,1,0),0)</f>
        <v>0</v>
      </c>
    </row>
    <row r="1260">
      <c r="A1260" s="24" t="n">
        <v>46101</v>
      </c>
      <c r="B1260" s="25" t="n">
        <v>46082</v>
      </c>
      <c r="C1260" t="inlineStr">
        <is>
          <t>SO-26414</t>
        </is>
      </c>
      <c r="D1260" t="inlineStr">
        <is>
          <t>Brasken Events Co.</t>
        </is>
      </c>
      <c r="E1260" t="inlineStr">
        <is>
          <t>Caterer</t>
        </is>
      </c>
      <c r="F1260" t="inlineStr">
        <is>
          <t>North</t>
        </is>
      </c>
      <c r="G1260" t="inlineStr">
        <is>
          <t>Priya N.</t>
        </is>
      </c>
      <c r="H1260" t="inlineStr">
        <is>
          <t>Sparkling water 24pk</t>
        </is>
      </c>
      <c r="I1260" t="inlineStr">
        <is>
          <t>Beverages</t>
        </is>
      </c>
      <c r="J1260" t="n">
        <v>9</v>
      </c>
      <c r="K1260" s="26" t="n">
        <v>22.25</v>
      </c>
      <c r="L1260" s="26">
        <f>J1260*K1260</f>
        <v>200.25</v>
      </c>
      <c r="M1260" s="26" t="n">
        <v>14.21</v>
      </c>
      <c r="N1260" s="26">
        <f>J1260*M1260</f>
        <v>127.89</v>
      </c>
      <c r="O1260" s="26">
        <f>L1260-N1260</f>
        <v>72.36</v>
      </c>
      <c r="P1260">
        <f>IF(AND(OR(Dashboard!$C$5="All",F1260=Dashboard!$C$5),OR(Dashboard!$G$5="All",I1260=Dashboard!$G$5),OR(Dashboard!$K$5="All",G1260=Dashboard!$K$5)),1,0)</f>
        <v>1</v>
      </c>
      <c r="Q1260">
        <f>IF(P1260=1,IF(COUNTIFS($C$2:C1260,C1260,$P$2:P1260,1)=1,1,0),0)</f>
        <v>1</v>
      </c>
    </row>
    <row r="1261">
      <c r="A1261" s="24" t="n">
        <v>46101</v>
      </c>
      <c r="B1261" s="25" t="n">
        <v>46082</v>
      </c>
      <c r="C1261" t="inlineStr">
        <is>
          <t>SO-26414</t>
        </is>
      </c>
      <c r="D1261" t="inlineStr">
        <is>
          <t>Brasken Events Co.</t>
        </is>
      </c>
      <c r="E1261" t="inlineStr">
        <is>
          <t>Caterer</t>
        </is>
      </c>
      <c r="F1261" t="inlineStr">
        <is>
          <t>North</t>
        </is>
      </c>
      <c r="G1261" t="inlineStr">
        <is>
          <t>Priya N.</t>
        </is>
      </c>
      <c r="H1261" t="inlineStr">
        <is>
          <t>Bagels x36</t>
        </is>
      </c>
      <c r="I1261" t="inlineStr">
        <is>
          <t>Bakery</t>
        </is>
      </c>
      <c r="J1261" t="n">
        <v>4</v>
      </c>
      <c r="K1261" s="26" t="n">
        <v>39.66</v>
      </c>
      <c r="L1261" s="26">
        <f>J1261*K1261</f>
        <v>158.64</v>
      </c>
      <c r="M1261" s="26" t="n">
        <v>23.41</v>
      </c>
      <c r="N1261" s="26">
        <f>J1261*M1261</f>
        <v>93.64</v>
      </c>
      <c r="O1261" s="26">
        <f>L1261-N1261</f>
        <v>65</v>
      </c>
      <c r="P1261">
        <f>IF(AND(OR(Dashboard!$C$5="All",F1261=Dashboard!$C$5),OR(Dashboard!$G$5="All",I1261=Dashboard!$G$5),OR(Dashboard!$K$5="All",G1261=Dashboard!$K$5)),1,0)</f>
        <v>1</v>
      </c>
      <c r="Q1261">
        <f>IF(P1261=1,IF(COUNTIFS($C$2:C1261,C1261,$P$2:P1261,1)=1,1,0),0)</f>
        <v>0</v>
      </c>
    </row>
    <row r="1262">
      <c r="A1262" s="24" t="n">
        <v>46102</v>
      </c>
      <c r="B1262" s="25" t="n">
        <v>46082</v>
      </c>
      <c r="C1262" t="inlineStr">
        <is>
          <t>SO-26393</t>
        </is>
      </c>
      <c r="D1262" t="inlineStr">
        <is>
          <t>Marrowfield Coffee House</t>
        </is>
      </c>
      <c r="E1262" t="inlineStr">
        <is>
          <t>Café</t>
        </is>
      </c>
      <c r="F1262" t="inlineStr">
        <is>
          <t>Regional</t>
        </is>
      </c>
      <c r="G1262" t="inlineStr">
        <is>
          <t>Sam O.</t>
        </is>
      </c>
      <c r="H1262" t="inlineStr">
        <is>
          <t>Loose-leaf tea 500g</t>
        </is>
      </c>
      <c r="I1262" t="inlineStr">
        <is>
          <t>Beverages</t>
        </is>
      </c>
      <c r="J1262" t="n">
        <v>11</v>
      </c>
      <c r="K1262" s="26" t="n">
        <v>19.47</v>
      </c>
      <c r="L1262" s="26">
        <f>J1262*K1262</f>
        <v>214.17</v>
      </c>
      <c r="M1262" s="26" t="n">
        <v>11.87</v>
      </c>
      <c r="N1262" s="26">
        <f>J1262*M1262</f>
        <v>130.57</v>
      </c>
      <c r="O1262" s="26">
        <f>L1262-N1262</f>
        <v>83.6</v>
      </c>
      <c r="P1262">
        <f>IF(AND(OR(Dashboard!$C$5="All",F1262=Dashboard!$C$5),OR(Dashboard!$G$5="All",I1262=Dashboard!$G$5),OR(Dashboard!$K$5="All",G1262=Dashboard!$K$5)),1,0)</f>
        <v>1</v>
      </c>
      <c r="Q1262">
        <f>IF(P1262=1,IF(COUNTIFS($C$2:C1262,C1262,$P$2:P1262,1)=1,1,0),0)</f>
        <v>1</v>
      </c>
    </row>
    <row r="1263">
      <c r="A1263" s="24" t="n">
        <v>46102</v>
      </c>
      <c r="B1263" s="25" t="n">
        <v>46082</v>
      </c>
      <c r="C1263" t="inlineStr">
        <is>
          <t>SO-26393</t>
        </is>
      </c>
      <c r="D1263" t="inlineStr">
        <is>
          <t>Marrowfield Coffee House</t>
        </is>
      </c>
      <c r="E1263" t="inlineStr">
        <is>
          <t>Café</t>
        </is>
      </c>
      <c r="F1263" t="inlineStr">
        <is>
          <t>Regional</t>
        </is>
      </c>
      <c r="G1263" t="inlineStr">
        <is>
          <t>Sam O.</t>
        </is>
      </c>
      <c r="H1263" t="inlineStr">
        <is>
          <t>Bagels x36</t>
        </is>
      </c>
      <c r="I1263" t="inlineStr">
        <is>
          <t>Bakery</t>
        </is>
      </c>
      <c r="J1263" t="n">
        <v>4</v>
      </c>
      <c r="K1263" s="26" t="n">
        <v>39.66</v>
      </c>
      <c r="L1263" s="26">
        <f>J1263*K1263</f>
        <v>158.64</v>
      </c>
      <c r="M1263" s="26" t="n">
        <v>21.98</v>
      </c>
      <c r="N1263" s="26">
        <f>J1263*M1263</f>
        <v>87.92</v>
      </c>
      <c r="O1263" s="26">
        <f>L1263-N1263</f>
        <v>70.72</v>
      </c>
      <c r="P1263">
        <f>IF(AND(OR(Dashboard!$C$5="All",F1263=Dashboard!$C$5),OR(Dashboard!$G$5="All",I1263=Dashboard!$G$5),OR(Dashboard!$K$5="All",G1263=Dashboard!$K$5)),1,0)</f>
        <v>1</v>
      </c>
      <c r="Q1263">
        <f>IF(P1263=1,IF(COUNTIFS($C$2:C1263,C1263,$P$2:P1263,1)=1,1,0),0)</f>
        <v>0</v>
      </c>
    </row>
    <row r="1264">
      <c r="A1264" s="24" t="n">
        <v>46102</v>
      </c>
      <c r="B1264" s="25" t="n">
        <v>46082</v>
      </c>
      <c r="C1264" t="inlineStr">
        <is>
          <t>SO-26398</t>
        </is>
      </c>
      <c r="D1264" t="inlineStr">
        <is>
          <t>Fallowden Coffee House</t>
        </is>
      </c>
      <c r="E1264" t="inlineStr">
        <is>
          <t>Café</t>
        </is>
      </c>
      <c r="F1264" t="inlineStr">
        <is>
          <t>South</t>
        </is>
      </c>
      <c r="G1264" t="inlineStr">
        <is>
          <t>Tom W.</t>
        </is>
      </c>
      <c r="H1264" t="inlineStr">
        <is>
          <t>Olive oil 4L</t>
        </is>
      </c>
      <c r="I1264" t="inlineStr">
        <is>
          <t>Dry goods</t>
        </is>
      </c>
      <c r="J1264" t="n">
        <v>9</v>
      </c>
      <c r="K1264" s="26" t="n">
        <v>40.07</v>
      </c>
      <c r="L1264" s="26">
        <f>J1264*K1264</f>
        <v>360.63</v>
      </c>
      <c r="M1264" s="26" t="n">
        <v>26.49</v>
      </c>
      <c r="N1264" s="26">
        <f>J1264*M1264</f>
        <v>238.41</v>
      </c>
      <c r="O1264" s="26">
        <f>L1264-N1264</f>
        <v>122.22</v>
      </c>
      <c r="P1264">
        <f>IF(AND(OR(Dashboard!$C$5="All",F1264=Dashboard!$C$5),OR(Dashboard!$G$5="All",I1264=Dashboard!$G$5),OR(Dashboard!$K$5="All",G1264=Dashboard!$K$5)),1,0)</f>
        <v>1</v>
      </c>
      <c r="Q1264">
        <f>IF(P1264=1,IF(COUNTIFS($C$2:C1264,C1264,$P$2:P1264,1)=1,1,0),0)</f>
        <v>1</v>
      </c>
    </row>
    <row r="1265">
      <c r="A1265" s="24" t="n">
        <v>46102</v>
      </c>
      <c r="B1265" s="25" t="n">
        <v>46082</v>
      </c>
      <c r="C1265" t="inlineStr">
        <is>
          <t>SO-26398</t>
        </is>
      </c>
      <c r="D1265" t="inlineStr">
        <is>
          <t>Fallowden Coffee House</t>
        </is>
      </c>
      <c r="E1265" t="inlineStr">
        <is>
          <t>Café</t>
        </is>
      </c>
      <c r="F1265" t="inlineStr">
        <is>
          <t>South</t>
        </is>
      </c>
      <c r="G1265" t="inlineStr">
        <is>
          <t>Tom W.</t>
        </is>
      </c>
      <c r="H1265" t="inlineStr">
        <is>
          <t>Orange juice 2L x6</t>
        </is>
      </c>
      <c r="I1265" t="inlineStr">
        <is>
          <t>Beverages</t>
        </is>
      </c>
      <c r="J1265" t="n">
        <v>13</v>
      </c>
      <c r="K1265" s="26" t="n">
        <v>27.81</v>
      </c>
      <c r="L1265" s="26">
        <f>J1265*K1265</f>
        <v>361.53</v>
      </c>
      <c r="M1265" s="26" t="n">
        <v>17.59</v>
      </c>
      <c r="N1265" s="26">
        <f>J1265*M1265</f>
        <v>228.67</v>
      </c>
      <c r="O1265" s="26">
        <f>L1265-N1265</f>
        <v>132.86</v>
      </c>
      <c r="P1265">
        <f>IF(AND(OR(Dashboard!$C$5="All",F1265=Dashboard!$C$5),OR(Dashboard!$G$5="All",I1265=Dashboard!$G$5),OR(Dashboard!$K$5="All",G1265=Dashboard!$K$5)),1,0)</f>
        <v>1</v>
      </c>
      <c r="Q1265">
        <f>IF(P1265=1,IF(COUNTIFS($C$2:C1265,C1265,$P$2:P1265,1)=1,1,0),0)</f>
        <v>0</v>
      </c>
    </row>
    <row r="1266">
      <c r="A1266" s="24" t="n">
        <v>46102</v>
      </c>
      <c r="B1266" s="25" t="n">
        <v>46082</v>
      </c>
      <c r="C1266" t="inlineStr">
        <is>
          <t>SO-26398</t>
        </is>
      </c>
      <c r="D1266" t="inlineStr">
        <is>
          <t>Fallowden Coffee House</t>
        </is>
      </c>
      <c r="E1266" t="inlineStr">
        <is>
          <t>Café</t>
        </is>
      </c>
      <c r="F1266" t="inlineStr">
        <is>
          <t>South</t>
        </is>
      </c>
      <c r="G1266" t="inlineStr">
        <is>
          <t>Tom W.</t>
        </is>
      </c>
      <c r="H1266" t="inlineStr">
        <is>
          <t>Frozen berries 2kg</t>
        </is>
      </c>
      <c r="I1266" t="inlineStr">
        <is>
          <t>Frozen</t>
        </is>
      </c>
      <c r="J1266" t="n">
        <v>12</v>
      </c>
      <c r="K1266" s="26" t="n">
        <v>20.39</v>
      </c>
      <c r="L1266" s="26">
        <f>J1266*K1266</f>
        <v>244.68</v>
      </c>
      <c r="M1266" s="26" t="n">
        <v>14.3</v>
      </c>
      <c r="N1266" s="26">
        <f>J1266*M1266</f>
        <v>171.6</v>
      </c>
      <c r="O1266" s="26">
        <f>L1266-N1266</f>
        <v>73.08</v>
      </c>
      <c r="P1266">
        <f>IF(AND(OR(Dashboard!$C$5="All",F1266=Dashboard!$C$5),OR(Dashboard!$G$5="All",I1266=Dashboard!$G$5),OR(Dashboard!$K$5="All",G1266=Dashboard!$K$5)),1,0)</f>
        <v>1</v>
      </c>
      <c r="Q1266">
        <f>IF(P1266=1,IF(COUNTIFS($C$2:C1266,C1266,$P$2:P1266,1)=1,1,0),0)</f>
        <v>0</v>
      </c>
    </row>
    <row r="1267">
      <c r="A1267" s="24" t="n">
        <v>46102</v>
      </c>
      <c r="B1267" s="25" t="n">
        <v>46082</v>
      </c>
      <c r="C1267" t="inlineStr">
        <is>
          <t>SO-26398</t>
        </is>
      </c>
      <c r="D1267" t="inlineStr">
        <is>
          <t>Fallowden Coffee House</t>
        </is>
      </c>
      <c r="E1267" t="inlineStr">
        <is>
          <t>Café</t>
        </is>
      </c>
      <c r="F1267" t="inlineStr">
        <is>
          <t>South</t>
        </is>
      </c>
      <c r="G1267" t="inlineStr">
        <is>
          <t>Tom W.</t>
        </is>
      </c>
      <c r="H1267" t="inlineStr">
        <is>
          <t>Brioche buns x24</t>
        </is>
      </c>
      <c r="I1267" t="inlineStr">
        <is>
          <t>Bakery</t>
        </is>
      </c>
      <c r="J1267" t="n">
        <v>10</v>
      </c>
      <c r="K1267" s="26" t="n">
        <v>27.19</v>
      </c>
      <c r="L1267" s="26">
        <f>J1267*K1267</f>
        <v>271.9</v>
      </c>
      <c r="M1267" s="26" t="n">
        <v>15.31</v>
      </c>
      <c r="N1267" s="26">
        <f>J1267*M1267</f>
        <v>153.1</v>
      </c>
      <c r="O1267" s="26">
        <f>L1267-N1267</f>
        <v>118.8</v>
      </c>
      <c r="P1267">
        <f>IF(AND(OR(Dashboard!$C$5="All",F1267=Dashboard!$C$5),OR(Dashboard!$G$5="All",I1267=Dashboard!$G$5),OR(Dashboard!$K$5="All",G1267=Dashboard!$K$5)),1,0)</f>
        <v>1</v>
      </c>
      <c r="Q1267">
        <f>IF(P1267=1,IF(COUNTIFS($C$2:C1267,C1267,$P$2:P1267,1)=1,1,0),0)</f>
        <v>0</v>
      </c>
    </row>
    <row r="1268">
      <c r="A1268" s="24" t="n">
        <v>46103</v>
      </c>
      <c r="B1268" s="25" t="n">
        <v>46082</v>
      </c>
      <c r="C1268" t="inlineStr">
        <is>
          <t>SO-26396</t>
        </is>
      </c>
      <c r="D1268" t="inlineStr">
        <is>
          <t>Umberlee Café</t>
        </is>
      </c>
      <c r="E1268" t="inlineStr">
        <is>
          <t>Café</t>
        </is>
      </c>
      <c r="F1268" t="inlineStr">
        <is>
          <t>East</t>
        </is>
      </c>
      <c r="G1268" t="inlineStr">
        <is>
          <t>Priya N.</t>
        </is>
      </c>
      <c r="H1268" t="inlineStr">
        <is>
          <t>Sourdough loaf x10</t>
        </is>
      </c>
      <c r="I1268" t="inlineStr">
        <is>
          <t>Bakery</t>
        </is>
      </c>
      <c r="J1268" t="n">
        <v>6</v>
      </c>
      <c r="K1268" s="26" t="n">
        <v>53.56</v>
      </c>
      <c r="L1268" s="26">
        <f>J1268*K1268</f>
        <v>321.36</v>
      </c>
      <c r="M1268" s="26" t="n">
        <v>29.77</v>
      </c>
      <c r="N1268" s="26">
        <f>J1268*M1268</f>
        <v>178.62</v>
      </c>
      <c r="O1268" s="26">
        <f>L1268-N1268</f>
        <v>142.74</v>
      </c>
      <c r="P1268">
        <f>IF(AND(OR(Dashboard!$C$5="All",F1268=Dashboard!$C$5),OR(Dashboard!$G$5="All",I1268=Dashboard!$G$5),OR(Dashboard!$K$5="All",G1268=Dashboard!$K$5)),1,0)</f>
        <v>1</v>
      </c>
      <c r="Q1268">
        <f>IF(P1268=1,IF(COUNTIFS($C$2:C1268,C1268,$P$2:P1268,1)=1,1,0),0)</f>
        <v>1</v>
      </c>
    </row>
    <row r="1269">
      <c r="A1269" s="24" t="n">
        <v>46103</v>
      </c>
      <c r="B1269" s="25" t="n">
        <v>46082</v>
      </c>
      <c r="C1269" t="inlineStr">
        <is>
          <t>SO-26396</t>
        </is>
      </c>
      <c r="D1269" t="inlineStr">
        <is>
          <t>Umberlee Café</t>
        </is>
      </c>
      <c r="E1269" t="inlineStr">
        <is>
          <t>Café</t>
        </is>
      </c>
      <c r="F1269" t="inlineStr">
        <is>
          <t>East</t>
        </is>
      </c>
      <c r="G1269" t="inlineStr">
        <is>
          <t>Priya N.</t>
        </is>
      </c>
      <c r="H1269" t="inlineStr">
        <is>
          <t>Cheddar block 2kg</t>
        </is>
      </c>
      <c r="I1269" t="inlineStr">
        <is>
          <t>Dairy &amp; eggs</t>
        </is>
      </c>
      <c r="J1269" t="n">
        <v>4</v>
      </c>
      <c r="K1269" s="26" t="n">
        <v>32.45</v>
      </c>
      <c r="L1269" s="26">
        <f>J1269*K1269</f>
        <v>129.8</v>
      </c>
      <c r="M1269" s="26" t="n">
        <v>24.62</v>
      </c>
      <c r="N1269" s="26">
        <f>J1269*M1269</f>
        <v>98.48</v>
      </c>
      <c r="O1269" s="26">
        <f>L1269-N1269</f>
        <v>31.32</v>
      </c>
      <c r="P1269">
        <f>IF(AND(OR(Dashboard!$C$5="All",F1269=Dashboard!$C$5),OR(Dashboard!$G$5="All",I1269=Dashboard!$G$5),OR(Dashboard!$K$5="All",G1269=Dashboard!$K$5)),1,0)</f>
        <v>1</v>
      </c>
      <c r="Q1269">
        <f>IF(P1269=1,IF(COUNTIFS($C$2:C1269,C1269,$P$2:P1269,1)=1,1,0),0)</f>
        <v>0</v>
      </c>
    </row>
    <row r="1270">
      <c r="A1270" s="24" t="n">
        <v>46103</v>
      </c>
      <c r="B1270" s="25" t="n">
        <v>46082</v>
      </c>
      <c r="C1270" t="inlineStr">
        <is>
          <t>SO-26438</t>
        </is>
      </c>
      <c r="D1270" t="inlineStr">
        <is>
          <t>Lumsey Kitchen</t>
        </is>
      </c>
      <c r="E1270" t="inlineStr">
        <is>
          <t>Restaurant</t>
        </is>
      </c>
      <c r="F1270" t="inlineStr">
        <is>
          <t>West</t>
        </is>
      </c>
      <c r="G1270" t="inlineStr">
        <is>
          <t>Lena K.</t>
        </is>
      </c>
      <c r="H1270" t="inlineStr">
        <is>
          <t>Orange juice 2L x6</t>
        </is>
      </c>
      <c r="I1270" t="inlineStr">
        <is>
          <t>Beverages</t>
        </is>
      </c>
      <c r="J1270" t="n">
        <v>3</v>
      </c>
      <c r="K1270" s="26" t="n">
        <v>27.81</v>
      </c>
      <c r="L1270" s="26">
        <f>J1270*K1270</f>
        <v>83.43</v>
      </c>
      <c r="M1270" s="26" t="n">
        <v>16.41</v>
      </c>
      <c r="N1270" s="26">
        <f>J1270*M1270</f>
        <v>49.23</v>
      </c>
      <c r="O1270" s="26">
        <f>L1270-N1270</f>
        <v>34.2</v>
      </c>
      <c r="P1270">
        <f>IF(AND(OR(Dashboard!$C$5="All",F1270=Dashboard!$C$5),OR(Dashboard!$G$5="All",I1270=Dashboard!$G$5),OR(Dashboard!$K$5="All",G1270=Dashboard!$K$5)),1,0)</f>
        <v>1</v>
      </c>
      <c r="Q1270">
        <f>IF(P1270=1,IF(COUNTIFS($C$2:C1270,C1270,$P$2:P1270,1)=1,1,0),0)</f>
        <v>1</v>
      </c>
    </row>
    <row r="1271">
      <c r="A1271" s="24" t="n">
        <v>46103</v>
      </c>
      <c r="B1271" s="25" t="n">
        <v>46082</v>
      </c>
      <c r="C1271" t="inlineStr">
        <is>
          <t>SO-26438</t>
        </is>
      </c>
      <c r="D1271" t="inlineStr">
        <is>
          <t>Lumsey Kitchen</t>
        </is>
      </c>
      <c r="E1271" t="inlineStr">
        <is>
          <t>Restaurant</t>
        </is>
      </c>
      <c r="F1271" t="inlineStr">
        <is>
          <t>West</t>
        </is>
      </c>
      <c r="G1271" t="inlineStr">
        <is>
          <t>Lena K.</t>
        </is>
      </c>
      <c r="H1271" t="inlineStr">
        <is>
          <t>Chips 2.5kg x4</t>
        </is>
      </c>
      <c r="I1271" t="inlineStr">
        <is>
          <t>Frozen</t>
        </is>
      </c>
      <c r="J1271" t="n">
        <v>8</v>
      </c>
      <c r="K1271" s="26" t="n">
        <v>30.49</v>
      </c>
      <c r="L1271" s="26">
        <f>J1271*K1271</f>
        <v>243.92</v>
      </c>
      <c r="M1271" s="26" t="n">
        <v>21.64</v>
      </c>
      <c r="N1271" s="26">
        <f>J1271*M1271</f>
        <v>173.12</v>
      </c>
      <c r="O1271" s="26">
        <f>L1271-N1271</f>
        <v>70.8</v>
      </c>
      <c r="P1271">
        <f>IF(AND(OR(Dashboard!$C$5="All",F1271=Dashboard!$C$5),OR(Dashboard!$G$5="All",I1271=Dashboard!$G$5),OR(Dashboard!$K$5="All",G1271=Dashboard!$K$5)),1,0)</f>
        <v>1</v>
      </c>
      <c r="Q1271">
        <f>IF(P1271=1,IF(COUNTIFS($C$2:C1271,C1271,$P$2:P1271,1)=1,1,0),0)</f>
        <v>0</v>
      </c>
    </row>
    <row r="1272">
      <c r="A1272" s="24" t="n">
        <v>46104</v>
      </c>
      <c r="B1272" s="25" t="n">
        <v>46082</v>
      </c>
      <c r="C1272" t="inlineStr">
        <is>
          <t>SO-26410</t>
        </is>
      </c>
      <c r="D1272" t="inlineStr">
        <is>
          <t>Bellcourt Kitchen</t>
        </is>
      </c>
      <c r="E1272" t="inlineStr">
        <is>
          <t>Restaurant</t>
        </is>
      </c>
      <c r="F1272" t="inlineStr">
        <is>
          <t>East</t>
        </is>
      </c>
      <c r="G1272" t="inlineStr">
        <is>
          <t>Priya N.</t>
        </is>
      </c>
      <c r="H1272" t="inlineStr">
        <is>
          <t>Cheddar block 2kg</t>
        </is>
      </c>
      <c r="I1272" t="inlineStr">
        <is>
          <t>Dairy &amp; eggs</t>
        </is>
      </c>
      <c r="J1272" t="n">
        <v>10</v>
      </c>
      <c r="K1272" s="26" t="n">
        <v>32.45</v>
      </c>
      <c r="L1272" s="26">
        <f>J1272*K1272</f>
        <v>324.5</v>
      </c>
      <c r="M1272" s="26" t="n">
        <v>23.8</v>
      </c>
      <c r="N1272" s="26">
        <f>J1272*M1272</f>
        <v>238</v>
      </c>
      <c r="O1272" s="26">
        <f>L1272-N1272</f>
        <v>86.5</v>
      </c>
      <c r="P1272">
        <f>IF(AND(OR(Dashboard!$C$5="All",F1272=Dashboard!$C$5),OR(Dashboard!$G$5="All",I1272=Dashboard!$G$5),OR(Dashboard!$K$5="All",G1272=Dashboard!$K$5)),1,0)</f>
        <v>1</v>
      </c>
      <c r="Q1272">
        <f>IF(P1272=1,IF(COUNTIFS($C$2:C1272,C1272,$P$2:P1272,1)=1,1,0),0)</f>
        <v>1</v>
      </c>
    </row>
    <row r="1273">
      <c r="A1273" s="24" t="n">
        <v>46104</v>
      </c>
      <c r="B1273" s="25" t="n">
        <v>46082</v>
      </c>
      <c r="C1273" t="inlineStr">
        <is>
          <t>SO-26410</t>
        </is>
      </c>
      <c r="D1273" t="inlineStr">
        <is>
          <t>Bellcourt Kitchen</t>
        </is>
      </c>
      <c r="E1273" t="inlineStr">
        <is>
          <t>Restaurant</t>
        </is>
      </c>
      <c r="F1273" t="inlineStr">
        <is>
          <t>East</t>
        </is>
      </c>
      <c r="G1273" t="inlineStr">
        <is>
          <t>Priya N.</t>
        </is>
      </c>
      <c r="H1273" t="inlineStr">
        <is>
          <t>Croissant dough x48</t>
        </is>
      </c>
      <c r="I1273" t="inlineStr">
        <is>
          <t>Bakery</t>
        </is>
      </c>
      <c r="J1273" t="n">
        <v>7</v>
      </c>
      <c r="K1273" s="26" t="n">
        <v>69.22</v>
      </c>
      <c r="L1273" s="26">
        <f>J1273*K1273</f>
        <v>484.54</v>
      </c>
      <c r="M1273" s="26" t="n">
        <v>39.47</v>
      </c>
      <c r="N1273" s="26">
        <f>J1273*M1273</f>
        <v>276.29</v>
      </c>
      <c r="O1273" s="26">
        <f>L1273-N1273</f>
        <v>208.25</v>
      </c>
      <c r="P1273">
        <f>IF(AND(OR(Dashboard!$C$5="All",F1273=Dashboard!$C$5),OR(Dashboard!$G$5="All",I1273=Dashboard!$G$5),OR(Dashboard!$K$5="All",G1273=Dashboard!$K$5)),1,0)</f>
        <v>1</v>
      </c>
      <c r="Q1273">
        <f>IF(P1273=1,IF(COUNTIFS($C$2:C1273,C1273,$P$2:P1273,1)=1,1,0),0)</f>
        <v>0</v>
      </c>
    </row>
    <row r="1274">
      <c r="A1274" s="24" t="n">
        <v>46104</v>
      </c>
      <c r="B1274" s="25" t="n">
        <v>46082</v>
      </c>
      <c r="C1274" t="inlineStr">
        <is>
          <t>SO-26410</t>
        </is>
      </c>
      <c r="D1274" t="inlineStr">
        <is>
          <t>Bellcourt Kitchen</t>
        </is>
      </c>
      <c r="E1274" t="inlineStr">
        <is>
          <t>Restaurant</t>
        </is>
      </c>
      <c r="F1274" t="inlineStr">
        <is>
          <t>East</t>
        </is>
      </c>
      <c r="G1274" t="inlineStr">
        <is>
          <t>Priya N.</t>
        </is>
      </c>
      <c r="H1274" t="inlineStr">
        <is>
          <t>Frozen berries 2kg</t>
        </is>
      </c>
      <c r="I1274" t="inlineStr">
        <is>
          <t>Frozen</t>
        </is>
      </c>
      <c r="J1274" t="n">
        <v>4</v>
      </c>
      <c r="K1274" s="26" t="n">
        <v>20.39</v>
      </c>
      <c r="L1274" s="26">
        <f>J1274*K1274</f>
        <v>81.56</v>
      </c>
      <c r="M1274" s="26" t="n">
        <v>14.41</v>
      </c>
      <c r="N1274" s="26">
        <f>J1274*M1274</f>
        <v>57.64</v>
      </c>
      <c r="O1274" s="26">
        <f>L1274-N1274</f>
        <v>23.92</v>
      </c>
      <c r="P1274">
        <f>IF(AND(OR(Dashboard!$C$5="All",F1274=Dashboard!$C$5),OR(Dashboard!$G$5="All",I1274=Dashboard!$G$5),OR(Dashboard!$K$5="All",G1274=Dashboard!$K$5)),1,0)</f>
        <v>1</v>
      </c>
      <c r="Q1274">
        <f>IF(P1274=1,IF(COUNTIFS($C$2:C1274,C1274,$P$2:P1274,1)=1,1,0),0)</f>
        <v>0</v>
      </c>
    </row>
    <row r="1275">
      <c r="A1275" s="24" t="n">
        <v>46104</v>
      </c>
      <c r="B1275" s="25" t="n">
        <v>46082</v>
      </c>
      <c r="C1275" t="inlineStr">
        <is>
          <t>SO-26434</t>
        </is>
      </c>
      <c r="D1275" t="inlineStr">
        <is>
          <t>Bellcourt Kitchen</t>
        </is>
      </c>
      <c r="E1275" t="inlineStr">
        <is>
          <t>Restaurant</t>
        </is>
      </c>
      <c r="F1275" t="inlineStr">
        <is>
          <t>East</t>
        </is>
      </c>
      <c r="G1275" t="inlineStr">
        <is>
          <t>Priya N.</t>
        </is>
      </c>
      <c r="H1275" t="inlineStr">
        <is>
          <t>Chickpeas 2kg</t>
        </is>
      </c>
      <c r="I1275" t="inlineStr">
        <is>
          <t>Dry goods</t>
        </is>
      </c>
      <c r="J1275" t="n">
        <v>3</v>
      </c>
      <c r="K1275" s="26" t="n">
        <v>9.48</v>
      </c>
      <c r="L1275" s="26">
        <f>J1275*K1275</f>
        <v>28.44</v>
      </c>
      <c r="M1275" s="26" t="n">
        <v>6.79</v>
      </c>
      <c r="N1275" s="26">
        <f>J1275*M1275</f>
        <v>20.37</v>
      </c>
      <c r="O1275" s="26">
        <f>L1275-N1275</f>
        <v>8.07</v>
      </c>
      <c r="P1275">
        <f>IF(AND(OR(Dashboard!$C$5="All",F1275=Dashboard!$C$5),OR(Dashboard!$G$5="All",I1275=Dashboard!$G$5),OR(Dashboard!$K$5="All",G1275=Dashboard!$K$5)),1,0)</f>
        <v>1</v>
      </c>
      <c r="Q1275">
        <f>IF(P1275=1,IF(COUNTIFS($C$2:C1275,C1275,$P$2:P1275,1)=1,1,0),0)</f>
        <v>1</v>
      </c>
    </row>
    <row r="1276">
      <c r="A1276" s="24" t="n">
        <v>46104</v>
      </c>
      <c r="B1276" s="25" t="n">
        <v>46082</v>
      </c>
      <c r="C1276" t="inlineStr">
        <is>
          <t>SO-26434</t>
        </is>
      </c>
      <c r="D1276" t="inlineStr">
        <is>
          <t>Bellcourt Kitchen</t>
        </is>
      </c>
      <c r="E1276" t="inlineStr">
        <is>
          <t>Restaurant</t>
        </is>
      </c>
      <c r="F1276" t="inlineStr">
        <is>
          <t>East</t>
        </is>
      </c>
      <c r="G1276" t="inlineStr">
        <is>
          <t>Priya N.</t>
        </is>
      </c>
      <c r="H1276" t="inlineStr">
        <is>
          <t>Cheddar block 2kg</t>
        </is>
      </c>
      <c r="I1276" t="inlineStr">
        <is>
          <t>Dairy &amp; eggs</t>
        </is>
      </c>
      <c r="J1276" t="n">
        <v>2</v>
      </c>
      <c r="K1276" s="26" t="n">
        <v>32.45</v>
      </c>
      <c r="L1276" s="26">
        <f>J1276*K1276</f>
        <v>64.9</v>
      </c>
      <c r="M1276" s="26" t="n">
        <v>25.53</v>
      </c>
      <c r="N1276" s="26">
        <f>J1276*M1276</f>
        <v>51.06</v>
      </c>
      <c r="O1276" s="26">
        <f>L1276-N1276</f>
        <v>13.84</v>
      </c>
      <c r="P1276">
        <f>IF(AND(OR(Dashboard!$C$5="All",F1276=Dashboard!$C$5),OR(Dashboard!$G$5="All",I1276=Dashboard!$G$5),OR(Dashboard!$K$5="All",G1276=Dashboard!$K$5)),1,0)</f>
        <v>1</v>
      </c>
      <c r="Q1276">
        <f>IF(P1276=1,IF(COUNTIFS($C$2:C1276,C1276,$P$2:P1276,1)=1,1,0),0)</f>
        <v>0</v>
      </c>
    </row>
    <row r="1277">
      <c r="A1277" s="24" t="n">
        <v>46104</v>
      </c>
      <c r="B1277" s="25" t="n">
        <v>46082</v>
      </c>
      <c r="C1277" t="inlineStr">
        <is>
          <t>SO-26434</t>
        </is>
      </c>
      <c r="D1277" t="inlineStr">
        <is>
          <t>Bellcourt Kitchen</t>
        </is>
      </c>
      <c r="E1277" t="inlineStr">
        <is>
          <t>Restaurant</t>
        </is>
      </c>
      <c r="F1277" t="inlineStr">
        <is>
          <t>East</t>
        </is>
      </c>
      <c r="G1277" t="inlineStr">
        <is>
          <t>Priya N.</t>
        </is>
      </c>
      <c r="H1277" t="inlineStr">
        <is>
          <t>Sparkling water 24pk</t>
        </is>
      </c>
      <c r="I1277" t="inlineStr">
        <is>
          <t>Beverages</t>
        </is>
      </c>
      <c r="J1277" t="n">
        <v>13</v>
      </c>
      <c r="K1277" s="26" t="n">
        <v>22.25</v>
      </c>
      <c r="L1277" s="26">
        <f>J1277*K1277</f>
        <v>289.25</v>
      </c>
      <c r="M1277" s="26" t="n">
        <v>13.47</v>
      </c>
      <c r="N1277" s="26">
        <f>J1277*M1277</f>
        <v>175.11</v>
      </c>
      <c r="O1277" s="26">
        <f>L1277-N1277</f>
        <v>114.14</v>
      </c>
      <c r="P1277">
        <f>IF(AND(OR(Dashboard!$C$5="All",F1277=Dashboard!$C$5),OR(Dashboard!$G$5="All",I1277=Dashboard!$G$5),OR(Dashboard!$K$5="All",G1277=Dashboard!$K$5)),1,0)</f>
        <v>1</v>
      </c>
      <c r="Q1277">
        <f>IF(P1277=1,IF(COUNTIFS($C$2:C1277,C1277,$P$2:P1277,1)=1,1,0),0)</f>
        <v>0</v>
      </c>
    </row>
    <row r="1278">
      <c r="A1278" s="24" t="n">
        <v>46105</v>
      </c>
      <c r="B1278" s="25" t="n">
        <v>46082</v>
      </c>
      <c r="C1278" t="inlineStr">
        <is>
          <t>SO-26390</t>
        </is>
      </c>
      <c r="D1278" t="inlineStr">
        <is>
          <t>Dunmarra Pantry</t>
        </is>
      </c>
      <c r="E1278" t="inlineStr">
        <is>
          <t>Grocer</t>
        </is>
      </c>
      <c r="F1278" t="inlineStr">
        <is>
          <t>North</t>
        </is>
      </c>
      <c r="G1278" t="inlineStr">
        <is>
          <t>Priya N.</t>
        </is>
      </c>
      <c r="H1278" t="inlineStr">
        <is>
          <t>Brioche buns x24</t>
        </is>
      </c>
      <c r="I1278" t="inlineStr">
        <is>
          <t>Bakery</t>
        </is>
      </c>
      <c r="J1278" t="n">
        <v>18</v>
      </c>
      <c r="K1278" s="26" t="n">
        <v>27.19</v>
      </c>
      <c r="L1278" s="26">
        <f>J1278*K1278</f>
        <v>489.42</v>
      </c>
      <c r="M1278" s="26" t="n">
        <v>16.19</v>
      </c>
      <c r="N1278" s="26">
        <f>J1278*M1278</f>
        <v>291.42</v>
      </c>
      <c r="O1278" s="26">
        <f>L1278-N1278</f>
        <v>198</v>
      </c>
      <c r="P1278">
        <f>IF(AND(OR(Dashboard!$C$5="All",F1278=Dashboard!$C$5),OR(Dashboard!$G$5="All",I1278=Dashboard!$G$5),OR(Dashboard!$K$5="All",G1278=Dashboard!$K$5)),1,0)</f>
        <v>1</v>
      </c>
      <c r="Q1278">
        <f>IF(P1278=1,IF(COUNTIFS($C$2:C1278,C1278,$P$2:P1278,1)=1,1,0),0)</f>
        <v>1</v>
      </c>
    </row>
    <row r="1279">
      <c r="A1279" s="24" t="n">
        <v>46105</v>
      </c>
      <c r="B1279" s="25" t="n">
        <v>46082</v>
      </c>
      <c r="C1279" t="inlineStr">
        <is>
          <t>SO-26390</t>
        </is>
      </c>
      <c r="D1279" t="inlineStr">
        <is>
          <t>Dunmarra Pantry</t>
        </is>
      </c>
      <c r="E1279" t="inlineStr">
        <is>
          <t>Grocer</t>
        </is>
      </c>
      <c r="F1279" t="inlineStr">
        <is>
          <t>North</t>
        </is>
      </c>
      <c r="G1279" t="inlineStr">
        <is>
          <t>Priya N.</t>
        </is>
      </c>
      <c r="H1279" t="inlineStr">
        <is>
          <t>Free-range eggs 15dz</t>
        </is>
      </c>
      <c r="I1279" t="inlineStr">
        <is>
          <t>Dairy &amp; eggs</t>
        </is>
      </c>
      <c r="J1279" t="n">
        <v>14</v>
      </c>
      <c r="K1279" s="26" t="n">
        <v>86.52</v>
      </c>
      <c r="L1279" s="26">
        <f>J1279*K1279</f>
        <v>1211.28</v>
      </c>
      <c r="M1279" s="26" t="n">
        <v>65.67</v>
      </c>
      <c r="N1279" s="26">
        <f>J1279*M1279</f>
        <v>919.38</v>
      </c>
      <c r="O1279" s="26">
        <f>L1279-N1279</f>
        <v>291.9</v>
      </c>
      <c r="P1279">
        <f>IF(AND(OR(Dashboard!$C$5="All",F1279=Dashboard!$C$5),OR(Dashboard!$G$5="All",I1279=Dashboard!$G$5),OR(Dashboard!$K$5="All",G1279=Dashboard!$K$5)),1,0)</f>
        <v>1</v>
      </c>
      <c r="Q1279">
        <f>IF(P1279=1,IF(COUNTIFS($C$2:C1279,C1279,$P$2:P1279,1)=1,1,0),0)</f>
        <v>0</v>
      </c>
    </row>
    <row r="1280">
      <c r="A1280" s="24" t="n">
        <v>46105</v>
      </c>
      <c r="B1280" s="25" t="n">
        <v>46082</v>
      </c>
      <c r="C1280" t="inlineStr">
        <is>
          <t>SO-26395</t>
        </is>
      </c>
      <c r="D1280" t="inlineStr">
        <is>
          <t>Velloc Dining Room</t>
        </is>
      </c>
      <c r="E1280" t="inlineStr">
        <is>
          <t>Restaurant</t>
        </is>
      </c>
      <c r="F1280" t="inlineStr">
        <is>
          <t>East</t>
        </is>
      </c>
      <c r="G1280" t="inlineStr">
        <is>
          <t>Priya N.</t>
        </is>
      </c>
      <c r="H1280" t="inlineStr">
        <is>
          <t>Plain flour 12.5kg</t>
        </is>
      </c>
      <c r="I1280" t="inlineStr">
        <is>
          <t>Dry goods</t>
        </is>
      </c>
      <c r="J1280" t="n">
        <v>2</v>
      </c>
      <c r="K1280" s="26" t="n">
        <v>25.34</v>
      </c>
      <c r="L1280" s="26">
        <f>J1280*K1280</f>
        <v>50.68</v>
      </c>
      <c r="M1280" s="26" t="n">
        <v>17.75</v>
      </c>
      <c r="N1280" s="26">
        <f>J1280*M1280</f>
        <v>35.5</v>
      </c>
      <c r="O1280" s="26">
        <f>L1280-N1280</f>
        <v>15.18</v>
      </c>
      <c r="P1280">
        <f>IF(AND(OR(Dashboard!$C$5="All",F1280=Dashboard!$C$5),OR(Dashboard!$G$5="All",I1280=Dashboard!$G$5),OR(Dashboard!$K$5="All",G1280=Dashboard!$K$5)),1,0)</f>
        <v>1</v>
      </c>
      <c r="Q1280">
        <f>IF(P1280=1,IF(COUNTIFS($C$2:C1280,C1280,$P$2:P1280,1)=1,1,0),0)</f>
        <v>1</v>
      </c>
    </row>
    <row r="1281">
      <c r="A1281" s="24" t="n">
        <v>46105</v>
      </c>
      <c r="B1281" s="25" t="n">
        <v>46082</v>
      </c>
      <c r="C1281" t="inlineStr">
        <is>
          <t>SO-26395</t>
        </is>
      </c>
      <c r="D1281" t="inlineStr">
        <is>
          <t>Velloc Dining Room</t>
        </is>
      </c>
      <c r="E1281" t="inlineStr">
        <is>
          <t>Restaurant</t>
        </is>
      </c>
      <c r="F1281" t="inlineStr">
        <is>
          <t>East</t>
        </is>
      </c>
      <c r="G1281" t="inlineStr">
        <is>
          <t>Priya N.</t>
        </is>
      </c>
      <c r="H1281" t="inlineStr">
        <is>
          <t>Gelato 5L</t>
        </is>
      </c>
      <c r="I1281" t="inlineStr">
        <is>
          <t>Frozen</t>
        </is>
      </c>
      <c r="J1281" t="n">
        <v>13</v>
      </c>
      <c r="K1281" s="26" t="n">
        <v>47.9</v>
      </c>
      <c r="L1281" s="26">
        <f>J1281*K1281</f>
        <v>622.7</v>
      </c>
      <c r="M1281" s="26" t="n">
        <v>33.88</v>
      </c>
      <c r="N1281" s="26">
        <f>J1281*M1281</f>
        <v>440.44</v>
      </c>
      <c r="O1281" s="26">
        <f>L1281-N1281</f>
        <v>182.26</v>
      </c>
      <c r="P1281">
        <f>IF(AND(OR(Dashboard!$C$5="All",F1281=Dashboard!$C$5),OR(Dashboard!$G$5="All",I1281=Dashboard!$G$5),OR(Dashboard!$K$5="All",G1281=Dashboard!$K$5)),1,0)</f>
        <v>1</v>
      </c>
      <c r="Q1281">
        <f>IF(P1281=1,IF(COUNTIFS($C$2:C1281,C1281,$P$2:P1281,1)=1,1,0),0)</f>
        <v>0</v>
      </c>
    </row>
    <row r="1282">
      <c r="A1282" s="24" t="n">
        <v>46105</v>
      </c>
      <c r="B1282" s="25" t="n">
        <v>46082</v>
      </c>
      <c r="C1282" t="inlineStr">
        <is>
          <t>SO-26420</t>
        </is>
      </c>
      <c r="D1282" t="inlineStr">
        <is>
          <t>Fallowden Coffee House</t>
        </is>
      </c>
      <c r="E1282" t="inlineStr">
        <is>
          <t>Café</t>
        </is>
      </c>
      <c r="F1282" t="inlineStr">
        <is>
          <t>South</t>
        </is>
      </c>
      <c r="G1282" t="inlineStr">
        <is>
          <t>Tom W.</t>
        </is>
      </c>
      <c r="H1282" t="inlineStr">
        <is>
          <t>Orange juice 2L x6</t>
        </is>
      </c>
      <c r="I1282" t="inlineStr">
        <is>
          <t>Beverages</t>
        </is>
      </c>
      <c r="J1282" t="n">
        <v>8</v>
      </c>
      <c r="K1282" s="26" t="n">
        <v>27.81</v>
      </c>
      <c r="L1282" s="26">
        <f>J1282*K1282</f>
        <v>222.48</v>
      </c>
      <c r="M1282" s="26" t="n">
        <v>17.51</v>
      </c>
      <c r="N1282" s="26">
        <f>J1282*M1282</f>
        <v>140.08</v>
      </c>
      <c r="O1282" s="26">
        <f>L1282-N1282</f>
        <v>82.4</v>
      </c>
      <c r="P1282">
        <f>IF(AND(OR(Dashboard!$C$5="All",F1282=Dashboard!$C$5),OR(Dashboard!$G$5="All",I1282=Dashboard!$G$5),OR(Dashboard!$K$5="All",G1282=Dashboard!$K$5)),1,0)</f>
        <v>1</v>
      </c>
      <c r="Q1282">
        <f>IF(P1282=1,IF(COUNTIFS($C$2:C1282,C1282,$P$2:P1282,1)=1,1,0),0)</f>
        <v>1</v>
      </c>
    </row>
    <row r="1283">
      <c r="A1283" s="24" t="n">
        <v>46105</v>
      </c>
      <c r="B1283" s="25" t="n">
        <v>46082</v>
      </c>
      <c r="C1283" t="inlineStr">
        <is>
          <t>SO-26420</t>
        </is>
      </c>
      <c r="D1283" t="inlineStr">
        <is>
          <t>Fallowden Coffee House</t>
        </is>
      </c>
      <c r="E1283" t="inlineStr">
        <is>
          <t>Café</t>
        </is>
      </c>
      <c r="F1283" t="inlineStr">
        <is>
          <t>South</t>
        </is>
      </c>
      <c r="G1283" t="inlineStr">
        <is>
          <t>Tom W.</t>
        </is>
      </c>
      <c r="H1283" t="inlineStr">
        <is>
          <t>Gelato 5L</t>
        </is>
      </c>
      <c r="I1283" t="inlineStr">
        <is>
          <t>Frozen</t>
        </is>
      </c>
      <c r="J1283" t="n">
        <v>2</v>
      </c>
      <c r="K1283" s="26" t="n">
        <v>47.9</v>
      </c>
      <c r="L1283" s="26">
        <f>J1283*K1283</f>
        <v>95.8</v>
      </c>
      <c r="M1283" s="26" t="n">
        <v>33.55</v>
      </c>
      <c r="N1283" s="26">
        <f>J1283*M1283</f>
        <v>67.1</v>
      </c>
      <c r="O1283" s="26">
        <f>L1283-N1283</f>
        <v>28.7</v>
      </c>
      <c r="P1283">
        <f>IF(AND(OR(Dashboard!$C$5="All",F1283=Dashboard!$C$5),OR(Dashboard!$G$5="All",I1283=Dashboard!$G$5),OR(Dashboard!$K$5="All",G1283=Dashboard!$K$5)),1,0)</f>
        <v>1</v>
      </c>
      <c r="Q1283">
        <f>IF(P1283=1,IF(COUNTIFS($C$2:C1283,C1283,$P$2:P1283,1)=1,1,0),0)</f>
        <v>0</v>
      </c>
    </row>
    <row r="1284">
      <c r="A1284" s="24" t="n">
        <v>46106</v>
      </c>
      <c r="B1284" s="25" t="n">
        <v>46082</v>
      </c>
      <c r="C1284" t="inlineStr">
        <is>
          <t>SO-26424</t>
        </is>
      </c>
      <c r="D1284" t="inlineStr">
        <is>
          <t>Tamsel Coffee House</t>
        </is>
      </c>
      <c r="E1284" t="inlineStr">
        <is>
          <t>Café</t>
        </is>
      </c>
      <c r="F1284" t="inlineStr">
        <is>
          <t>East</t>
        </is>
      </c>
      <c r="G1284" t="inlineStr">
        <is>
          <t>Priya N.</t>
        </is>
      </c>
      <c r="H1284" t="inlineStr">
        <is>
          <t>Unsalted butter 5kg</t>
        </is>
      </c>
      <c r="I1284" t="inlineStr">
        <is>
          <t>Dairy &amp; eggs</t>
        </is>
      </c>
      <c r="J1284" t="n">
        <v>14</v>
      </c>
      <c r="K1284" s="26" t="n">
        <v>59.74</v>
      </c>
      <c r="L1284" s="26">
        <f>J1284*K1284</f>
        <v>836.36</v>
      </c>
      <c r="M1284" s="26" t="n">
        <v>44.84</v>
      </c>
      <c r="N1284" s="26">
        <f>J1284*M1284</f>
        <v>627.76</v>
      </c>
      <c r="O1284" s="26">
        <f>L1284-N1284</f>
        <v>208.6</v>
      </c>
      <c r="P1284">
        <f>IF(AND(OR(Dashboard!$C$5="All",F1284=Dashboard!$C$5),OR(Dashboard!$G$5="All",I1284=Dashboard!$G$5),OR(Dashboard!$K$5="All",G1284=Dashboard!$K$5)),1,0)</f>
        <v>1</v>
      </c>
      <c r="Q1284">
        <f>IF(P1284=1,IF(COUNTIFS($C$2:C1284,C1284,$P$2:P1284,1)=1,1,0),0)</f>
        <v>1</v>
      </c>
    </row>
    <row r="1285">
      <c r="A1285" s="24" t="n">
        <v>46106</v>
      </c>
      <c r="B1285" s="25" t="n">
        <v>46082</v>
      </c>
      <c r="C1285" t="inlineStr">
        <is>
          <t>SO-26424</t>
        </is>
      </c>
      <c r="D1285" t="inlineStr">
        <is>
          <t>Tamsel Coffee House</t>
        </is>
      </c>
      <c r="E1285" t="inlineStr">
        <is>
          <t>Café</t>
        </is>
      </c>
      <c r="F1285" t="inlineStr">
        <is>
          <t>East</t>
        </is>
      </c>
      <c r="G1285" t="inlineStr">
        <is>
          <t>Priya N.</t>
        </is>
      </c>
      <c r="H1285" t="inlineStr">
        <is>
          <t>Puff pastry sheets 5kg</t>
        </is>
      </c>
      <c r="I1285" t="inlineStr">
        <is>
          <t>Frozen</t>
        </is>
      </c>
      <c r="J1285" t="n">
        <v>7</v>
      </c>
      <c r="K1285" s="26" t="n">
        <v>35.02</v>
      </c>
      <c r="L1285" s="26">
        <f>J1285*K1285</f>
        <v>245.14</v>
      </c>
      <c r="M1285" s="26" t="n">
        <v>25.03</v>
      </c>
      <c r="N1285" s="26">
        <f>J1285*M1285</f>
        <v>175.21</v>
      </c>
      <c r="O1285" s="26">
        <f>L1285-N1285</f>
        <v>69.93</v>
      </c>
      <c r="P1285">
        <f>IF(AND(OR(Dashboard!$C$5="All",F1285=Dashboard!$C$5),OR(Dashboard!$G$5="All",I1285=Dashboard!$G$5),OR(Dashboard!$K$5="All",G1285=Dashboard!$K$5)),1,0)</f>
        <v>1</v>
      </c>
      <c r="Q1285">
        <f>IF(P1285=1,IF(COUNTIFS($C$2:C1285,C1285,$P$2:P1285,1)=1,1,0),0)</f>
        <v>0</v>
      </c>
    </row>
    <row r="1286">
      <c r="A1286" s="24" t="n">
        <v>46106</v>
      </c>
      <c r="B1286" s="25" t="n">
        <v>46082</v>
      </c>
      <c r="C1286" t="inlineStr">
        <is>
          <t>SO-26424</t>
        </is>
      </c>
      <c r="D1286" t="inlineStr">
        <is>
          <t>Tamsel Coffee House</t>
        </is>
      </c>
      <c r="E1286" t="inlineStr">
        <is>
          <t>Café</t>
        </is>
      </c>
      <c r="F1286" t="inlineStr">
        <is>
          <t>East</t>
        </is>
      </c>
      <c r="G1286" t="inlineStr">
        <is>
          <t>Priya N.</t>
        </is>
      </c>
      <c r="H1286" t="inlineStr">
        <is>
          <t>Orange juice 2L x6</t>
        </is>
      </c>
      <c r="I1286" t="inlineStr">
        <is>
          <t>Beverages</t>
        </is>
      </c>
      <c r="J1286" t="n">
        <v>7</v>
      </c>
      <c r="K1286" s="26" t="n">
        <v>27.81</v>
      </c>
      <c r="L1286" s="26">
        <f>J1286*K1286</f>
        <v>194.67</v>
      </c>
      <c r="M1286" s="26" t="n">
        <v>18.03</v>
      </c>
      <c r="N1286" s="26">
        <f>J1286*M1286</f>
        <v>126.21</v>
      </c>
      <c r="O1286" s="26">
        <f>L1286-N1286</f>
        <v>68.46</v>
      </c>
      <c r="P1286">
        <f>IF(AND(OR(Dashboard!$C$5="All",F1286=Dashboard!$C$5),OR(Dashboard!$G$5="All",I1286=Dashboard!$G$5),OR(Dashboard!$K$5="All",G1286=Dashboard!$K$5)),1,0)</f>
        <v>1</v>
      </c>
      <c r="Q1286">
        <f>IF(P1286=1,IF(COUNTIFS($C$2:C1286,C1286,$P$2:P1286,1)=1,1,0),0)</f>
        <v>0</v>
      </c>
    </row>
    <row r="1287">
      <c r="A1287" s="24" t="n">
        <v>46106</v>
      </c>
      <c r="B1287" s="25" t="n">
        <v>46082</v>
      </c>
      <c r="C1287" t="inlineStr">
        <is>
          <t>SO-26430</t>
        </is>
      </c>
      <c r="D1287" t="inlineStr">
        <is>
          <t>Gorrowin Dining Room</t>
        </is>
      </c>
      <c r="E1287" t="inlineStr">
        <is>
          <t>Restaurant</t>
        </is>
      </c>
      <c r="F1287" t="inlineStr">
        <is>
          <t>West</t>
        </is>
      </c>
      <c r="G1287" t="inlineStr">
        <is>
          <t>Lena K.</t>
        </is>
      </c>
      <c r="H1287" t="inlineStr">
        <is>
          <t>Chips 2.5kg x4</t>
        </is>
      </c>
      <c r="I1287" t="inlineStr">
        <is>
          <t>Frozen</t>
        </is>
      </c>
      <c r="J1287" t="n">
        <v>14</v>
      </c>
      <c r="K1287" s="26" t="n">
        <v>30.49</v>
      </c>
      <c r="L1287" s="26">
        <f>J1287*K1287</f>
        <v>426.86</v>
      </c>
      <c r="M1287" s="26" t="n">
        <v>22.24</v>
      </c>
      <c r="N1287" s="26">
        <f>J1287*M1287</f>
        <v>311.36</v>
      </c>
      <c r="O1287" s="26">
        <f>L1287-N1287</f>
        <v>115.5</v>
      </c>
      <c r="P1287">
        <f>IF(AND(OR(Dashboard!$C$5="All",F1287=Dashboard!$C$5),OR(Dashboard!$G$5="All",I1287=Dashboard!$G$5),OR(Dashboard!$K$5="All",G1287=Dashboard!$K$5)),1,0)</f>
        <v>1</v>
      </c>
      <c r="Q1287">
        <f>IF(P1287=1,IF(COUNTIFS($C$2:C1287,C1287,$P$2:P1287,1)=1,1,0),0)</f>
        <v>1</v>
      </c>
    </row>
    <row r="1288">
      <c r="A1288" s="24" t="n">
        <v>46106</v>
      </c>
      <c r="B1288" s="25" t="n">
        <v>46082</v>
      </c>
      <c r="C1288" t="inlineStr">
        <is>
          <t>SO-26430</t>
        </is>
      </c>
      <c r="D1288" t="inlineStr">
        <is>
          <t>Gorrowin Dining Room</t>
        </is>
      </c>
      <c r="E1288" t="inlineStr">
        <is>
          <t>Restaurant</t>
        </is>
      </c>
      <c r="F1288" t="inlineStr">
        <is>
          <t>West</t>
        </is>
      </c>
      <c r="G1288" t="inlineStr">
        <is>
          <t>Lena K.</t>
        </is>
      </c>
      <c r="H1288" t="inlineStr">
        <is>
          <t>Barista milk 1L x12</t>
        </is>
      </c>
      <c r="I1288" t="inlineStr">
        <is>
          <t>Dairy &amp; eggs</t>
        </is>
      </c>
      <c r="J1288" t="n">
        <v>8</v>
      </c>
      <c r="K1288" s="26" t="n">
        <v>27.19</v>
      </c>
      <c r="L1288" s="26">
        <f>J1288*K1288</f>
        <v>217.52</v>
      </c>
      <c r="M1288" s="26" t="n">
        <v>20.16</v>
      </c>
      <c r="N1288" s="26">
        <f>J1288*M1288</f>
        <v>161.28</v>
      </c>
      <c r="O1288" s="26">
        <f>L1288-N1288</f>
        <v>56.24</v>
      </c>
      <c r="P1288">
        <f>IF(AND(OR(Dashboard!$C$5="All",F1288=Dashboard!$C$5),OR(Dashboard!$G$5="All",I1288=Dashboard!$G$5),OR(Dashboard!$K$5="All",G1288=Dashboard!$K$5)),1,0)</f>
        <v>1</v>
      </c>
      <c r="Q1288">
        <f>IF(P1288=1,IF(COUNTIFS($C$2:C1288,C1288,$P$2:P1288,1)=1,1,0),0)</f>
        <v>0</v>
      </c>
    </row>
    <row r="1289">
      <c r="A1289" s="24" t="n">
        <v>46106</v>
      </c>
      <c r="B1289" s="25" t="n">
        <v>46082</v>
      </c>
      <c r="C1289" t="inlineStr">
        <is>
          <t>SO-26430</t>
        </is>
      </c>
      <c r="D1289" t="inlineStr">
        <is>
          <t>Gorrowin Dining Room</t>
        </is>
      </c>
      <c r="E1289" t="inlineStr">
        <is>
          <t>Restaurant</t>
        </is>
      </c>
      <c r="F1289" t="inlineStr">
        <is>
          <t>West</t>
        </is>
      </c>
      <c r="G1289" t="inlineStr">
        <is>
          <t>Lena K.</t>
        </is>
      </c>
      <c r="H1289" t="inlineStr">
        <is>
          <t>Chai concentrate 1L x6</t>
        </is>
      </c>
      <c r="I1289" t="inlineStr">
        <is>
          <t>Beverages</t>
        </is>
      </c>
      <c r="J1289" t="n">
        <v>3</v>
      </c>
      <c r="K1289" s="26" t="n">
        <v>43.26</v>
      </c>
      <c r="L1289" s="26">
        <f>J1289*K1289</f>
        <v>129.78</v>
      </c>
      <c r="M1289" s="26" t="n">
        <v>26.38</v>
      </c>
      <c r="N1289" s="26">
        <f>J1289*M1289</f>
        <v>79.14</v>
      </c>
      <c r="O1289" s="26">
        <f>L1289-N1289</f>
        <v>50.64</v>
      </c>
      <c r="P1289">
        <f>IF(AND(OR(Dashboard!$C$5="All",F1289=Dashboard!$C$5),OR(Dashboard!$G$5="All",I1289=Dashboard!$G$5),OR(Dashboard!$K$5="All",G1289=Dashboard!$K$5)),1,0)</f>
        <v>1</v>
      </c>
      <c r="Q1289">
        <f>IF(P1289=1,IF(COUNTIFS($C$2:C1289,C1289,$P$2:P1289,1)=1,1,0),0)</f>
        <v>0</v>
      </c>
    </row>
    <row r="1290">
      <c r="A1290" s="24" t="n">
        <v>46106</v>
      </c>
      <c r="B1290" s="25" t="n">
        <v>46082</v>
      </c>
      <c r="C1290" t="inlineStr">
        <is>
          <t>SO-26430</t>
        </is>
      </c>
      <c r="D1290" t="inlineStr">
        <is>
          <t>Gorrowin Dining Room</t>
        </is>
      </c>
      <c r="E1290" t="inlineStr">
        <is>
          <t>Restaurant</t>
        </is>
      </c>
      <c r="F1290" t="inlineStr">
        <is>
          <t>West</t>
        </is>
      </c>
      <c r="G1290" t="inlineStr">
        <is>
          <t>Lena K.</t>
        </is>
      </c>
      <c r="H1290" t="inlineStr">
        <is>
          <t>Sourdough loaf x10</t>
        </is>
      </c>
      <c r="I1290" t="inlineStr">
        <is>
          <t>Bakery</t>
        </is>
      </c>
      <c r="J1290" t="n">
        <v>6</v>
      </c>
      <c r="K1290" s="26" t="n">
        <v>53.56</v>
      </c>
      <c r="L1290" s="26">
        <f>J1290*K1290</f>
        <v>321.36</v>
      </c>
      <c r="M1290" s="26" t="n">
        <v>32.29</v>
      </c>
      <c r="N1290" s="26">
        <f>J1290*M1290</f>
        <v>193.74</v>
      </c>
      <c r="O1290" s="26">
        <f>L1290-N1290</f>
        <v>127.62</v>
      </c>
      <c r="P1290">
        <f>IF(AND(OR(Dashboard!$C$5="All",F1290=Dashboard!$C$5),OR(Dashboard!$G$5="All",I1290=Dashboard!$G$5),OR(Dashboard!$K$5="All",G1290=Dashboard!$K$5)),1,0)</f>
        <v>1</v>
      </c>
      <c r="Q1290">
        <f>IF(P1290=1,IF(COUNTIFS($C$2:C1290,C1290,$P$2:P1290,1)=1,1,0),0)</f>
        <v>0</v>
      </c>
    </row>
    <row r="1291">
      <c r="A1291" s="24" t="n">
        <v>46106</v>
      </c>
      <c r="B1291" s="25" t="n">
        <v>46082</v>
      </c>
      <c r="C1291" t="inlineStr">
        <is>
          <t>SO-26435</t>
        </is>
      </c>
      <c r="D1291" t="inlineStr">
        <is>
          <t>Corvane Café</t>
        </is>
      </c>
      <c r="E1291" t="inlineStr">
        <is>
          <t>Café</t>
        </is>
      </c>
      <c r="F1291" t="inlineStr">
        <is>
          <t>Regional</t>
        </is>
      </c>
      <c r="G1291" t="inlineStr">
        <is>
          <t>Sam O.</t>
        </is>
      </c>
      <c r="H1291" t="inlineStr">
        <is>
          <t>Sparkling water 24pk</t>
        </is>
      </c>
      <c r="I1291" t="inlineStr">
        <is>
          <t>Beverages</t>
        </is>
      </c>
      <c r="J1291" t="n">
        <v>6</v>
      </c>
      <c r="K1291" s="26" t="n">
        <v>22.25</v>
      </c>
      <c r="L1291" s="26">
        <f>J1291*K1291</f>
        <v>133.5</v>
      </c>
      <c r="M1291" s="26" t="n">
        <v>13.86</v>
      </c>
      <c r="N1291" s="26">
        <f>J1291*M1291</f>
        <v>83.16</v>
      </c>
      <c r="O1291" s="26">
        <f>L1291-N1291</f>
        <v>50.34</v>
      </c>
      <c r="P1291">
        <f>IF(AND(OR(Dashboard!$C$5="All",F1291=Dashboard!$C$5),OR(Dashboard!$G$5="All",I1291=Dashboard!$G$5),OR(Dashboard!$K$5="All",G1291=Dashboard!$K$5)),1,0)</f>
        <v>1</v>
      </c>
      <c r="Q1291">
        <f>IF(P1291=1,IF(COUNTIFS($C$2:C1291,C1291,$P$2:P1291,1)=1,1,0),0)</f>
        <v>1</v>
      </c>
    </row>
    <row r="1292">
      <c r="A1292" s="24" t="n">
        <v>46106</v>
      </c>
      <c r="B1292" s="25" t="n">
        <v>46082</v>
      </c>
      <c r="C1292" t="inlineStr">
        <is>
          <t>SO-26435</t>
        </is>
      </c>
      <c r="D1292" t="inlineStr">
        <is>
          <t>Corvane Café</t>
        </is>
      </c>
      <c r="E1292" t="inlineStr">
        <is>
          <t>Café</t>
        </is>
      </c>
      <c r="F1292" t="inlineStr">
        <is>
          <t>Regional</t>
        </is>
      </c>
      <c r="G1292" t="inlineStr">
        <is>
          <t>Sam O.</t>
        </is>
      </c>
      <c r="H1292" t="inlineStr">
        <is>
          <t>Chickpeas 2kg</t>
        </is>
      </c>
      <c r="I1292" t="inlineStr">
        <is>
          <t>Dry goods</t>
        </is>
      </c>
      <c r="J1292" t="n">
        <v>9</v>
      </c>
      <c r="K1292" s="26" t="n">
        <v>9.48</v>
      </c>
      <c r="L1292" s="26">
        <f>J1292*K1292</f>
        <v>85.32</v>
      </c>
      <c r="M1292" s="26" t="n">
        <v>6.54</v>
      </c>
      <c r="N1292" s="26">
        <f>J1292*M1292</f>
        <v>58.86</v>
      </c>
      <c r="O1292" s="26">
        <f>L1292-N1292</f>
        <v>26.46</v>
      </c>
      <c r="P1292">
        <f>IF(AND(OR(Dashboard!$C$5="All",F1292=Dashboard!$C$5),OR(Dashboard!$G$5="All",I1292=Dashboard!$G$5),OR(Dashboard!$K$5="All",G1292=Dashboard!$K$5)),1,0)</f>
        <v>1</v>
      </c>
      <c r="Q1292">
        <f>IF(P1292=1,IF(COUNTIFS($C$2:C1292,C1292,$P$2:P1292,1)=1,1,0),0)</f>
        <v>0</v>
      </c>
    </row>
    <row r="1293">
      <c r="A1293" s="24" t="n">
        <v>46106</v>
      </c>
      <c r="B1293" s="25" t="n">
        <v>46082</v>
      </c>
      <c r="C1293" t="inlineStr">
        <is>
          <t>SO-26435</t>
        </is>
      </c>
      <c r="D1293" t="inlineStr">
        <is>
          <t>Corvane Café</t>
        </is>
      </c>
      <c r="E1293" t="inlineStr">
        <is>
          <t>Café</t>
        </is>
      </c>
      <c r="F1293" t="inlineStr">
        <is>
          <t>Regional</t>
        </is>
      </c>
      <c r="G1293" t="inlineStr">
        <is>
          <t>Sam O.</t>
        </is>
      </c>
      <c r="H1293" t="inlineStr">
        <is>
          <t>Gelato 5L</t>
        </is>
      </c>
      <c r="I1293" t="inlineStr">
        <is>
          <t>Frozen</t>
        </is>
      </c>
      <c r="J1293" t="n">
        <v>9</v>
      </c>
      <c r="K1293" s="26" t="n">
        <v>47.9</v>
      </c>
      <c r="L1293" s="26">
        <f>J1293*K1293</f>
        <v>431.1</v>
      </c>
      <c r="M1293" s="26" t="n">
        <v>35.46</v>
      </c>
      <c r="N1293" s="26">
        <f>J1293*M1293</f>
        <v>319.14</v>
      </c>
      <c r="O1293" s="26">
        <f>L1293-N1293</f>
        <v>111.96</v>
      </c>
      <c r="P1293">
        <f>IF(AND(OR(Dashboard!$C$5="All",F1293=Dashboard!$C$5),OR(Dashboard!$G$5="All",I1293=Dashboard!$G$5),OR(Dashboard!$K$5="All",G1293=Dashboard!$K$5)),1,0)</f>
        <v>1</v>
      </c>
      <c r="Q1293">
        <f>IF(P1293=1,IF(COUNTIFS($C$2:C1293,C1293,$P$2:P1293,1)=1,1,0),0)</f>
        <v>0</v>
      </c>
    </row>
    <row r="1294">
      <c r="A1294" s="24" t="n">
        <v>46106</v>
      </c>
      <c r="B1294" s="25" t="n">
        <v>46082</v>
      </c>
      <c r="C1294" t="inlineStr">
        <is>
          <t>SO-26435</t>
        </is>
      </c>
      <c r="D1294" t="inlineStr">
        <is>
          <t>Corvane Café</t>
        </is>
      </c>
      <c r="E1294" t="inlineStr">
        <is>
          <t>Café</t>
        </is>
      </c>
      <c r="F1294" t="inlineStr">
        <is>
          <t>Regional</t>
        </is>
      </c>
      <c r="G1294" t="inlineStr">
        <is>
          <t>Sam O.</t>
        </is>
      </c>
      <c r="H1294" t="inlineStr">
        <is>
          <t>Unsalted butter 5kg</t>
        </is>
      </c>
      <c r="I1294" t="inlineStr">
        <is>
          <t>Dairy &amp; eggs</t>
        </is>
      </c>
      <c r="J1294" t="n">
        <v>4</v>
      </c>
      <c r="K1294" s="26" t="n">
        <v>59.74</v>
      </c>
      <c r="L1294" s="26">
        <f>J1294*K1294</f>
        <v>238.96</v>
      </c>
      <c r="M1294" s="26" t="n">
        <v>43.78</v>
      </c>
      <c r="N1294" s="26">
        <f>J1294*M1294</f>
        <v>175.12</v>
      </c>
      <c r="O1294" s="26">
        <f>L1294-N1294</f>
        <v>63.84</v>
      </c>
      <c r="P1294">
        <f>IF(AND(OR(Dashboard!$C$5="All",F1294=Dashboard!$C$5),OR(Dashboard!$G$5="All",I1294=Dashboard!$G$5),OR(Dashboard!$K$5="All",G1294=Dashboard!$K$5)),1,0)</f>
        <v>1</v>
      </c>
      <c r="Q1294">
        <f>IF(P1294=1,IF(COUNTIFS($C$2:C1294,C1294,$P$2:P1294,1)=1,1,0),0)</f>
        <v>0</v>
      </c>
    </row>
    <row r="1295">
      <c r="A1295" s="24" t="n">
        <v>46107</v>
      </c>
      <c r="B1295" s="25" t="n">
        <v>46082</v>
      </c>
      <c r="C1295" t="inlineStr">
        <is>
          <t>SO-26404</t>
        </is>
      </c>
      <c r="D1295" t="inlineStr">
        <is>
          <t>Hallowick Espresso Bar</t>
        </is>
      </c>
      <c r="E1295" t="inlineStr">
        <is>
          <t>Café</t>
        </is>
      </c>
      <c r="F1295" t="inlineStr">
        <is>
          <t>Regional</t>
        </is>
      </c>
      <c r="G1295" t="inlineStr">
        <is>
          <t>Sam O.</t>
        </is>
      </c>
      <c r="H1295" t="inlineStr">
        <is>
          <t>Frozen berries 2kg</t>
        </is>
      </c>
      <c r="I1295" t="inlineStr">
        <is>
          <t>Frozen</t>
        </is>
      </c>
      <c r="J1295" t="n">
        <v>11</v>
      </c>
      <c r="K1295" s="26" t="n">
        <v>20.39</v>
      </c>
      <c r="L1295" s="26">
        <f>J1295*K1295</f>
        <v>224.29</v>
      </c>
      <c r="M1295" s="26" t="n">
        <v>14.29</v>
      </c>
      <c r="N1295" s="26">
        <f>J1295*M1295</f>
        <v>157.19</v>
      </c>
      <c r="O1295" s="26">
        <f>L1295-N1295</f>
        <v>67.1</v>
      </c>
      <c r="P1295">
        <f>IF(AND(OR(Dashboard!$C$5="All",F1295=Dashboard!$C$5),OR(Dashboard!$G$5="All",I1295=Dashboard!$G$5),OR(Dashboard!$K$5="All",G1295=Dashboard!$K$5)),1,0)</f>
        <v>1</v>
      </c>
      <c r="Q1295">
        <f>IF(P1295=1,IF(COUNTIFS($C$2:C1295,C1295,$P$2:P1295,1)=1,1,0),0)</f>
        <v>1</v>
      </c>
    </row>
    <row r="1296">
      <c r="A1296" s="24" t="n">
        <v>46107</v>
      </c>
      <c r="B1296" s="25" t="n">
        <v>46082</v>
      </c>
      <c r="C1296" t="inlineStr">
        <is>
          <t>SO-26404</t>
        </is>
      </c>
      <c r="D1296" t="inlineStr">
        <is>
          <t>Hallowick Espresso Bar</t>
        </is>
      </c>
      <c r="E1296" t="inlineStr">
        <is>
          <t>Café</t>
        </is>
      </c>
      <c r="F1296" t="inlineStr">
        <is>
          <t>Regional</t>
        </is>
      </c>
      <c r="G1296" t="inlineStr">
        <is>
          <t>Sam O.</t>
        </is>
      </c>
      <c r="H1296" t="inlineStr">
        <is>
          <t>Croissant dough x48</t>
        </is>
      </c>
      <c r="I1296" t="inlineStr">
        <is>
          <t>Bakery</t>
        </is>
      </c>
      <c r="J1296" t="n">
        <v>5</v>
      </c>
      <c r="K1296" s="26" t="n">
        <v>69.22</v>
      </c>
      <c r="L1296" s="26">
        <f>J1296*K1296</f>
        <v>346.1</v>
      </c>
      <c r="M1296" s="26" t="n">
        <v>42.2</v>
      </c>
      <c r="N1296" s="26">
        <f>J1296*M1296</f>
        <v>211</v>
      </c>
      <c r="O1296" s="26">
        <f>L1296-N1296</f>
        <v>135.1</v>
      </c>
      <c r="P1296">
        <f>IF(AND(OR(Dashboard!$C$5="All",F1296=Dashboard!$C$5),OR(Dashboard!$G$5="All",I1296=Dashboard!$G$5),OR(Dashboard!$K$5="All",G1296=Dashboard!$K$5)),1,0)</f>
        <v>1</v>
      </c>
      <c r="Q1296">
        <f>IF(P1296=1,IF(COUNTIFS($C$2:C1296,C1296,$P$2:P1296,1)=1,1,0),0)</f>
        <v>0</v>
      </c>
    </row>
    <row r="1297">
      <c r="A1297" s="24" t="n">
        <v>46107</v>
      </c>
      <c r="B1297" s="25" t="n">
        <v>46082</v>
      </c>
      <c r="C1297" t="inlineStr">
        <is>
          <t>SO-26404</t>
        </is>
      </c>
      <c r="D1297" t="inlineStr">
        <is>
          <t>Hallowick Espresso Bar</t>
        </is>
      </c>
      <c r="E1297" t="inlineStr">
        <is>
          <t>Café</t>
        </is>
      </c>
      <c r="F1297" t="inlineStr">
        <is>
          <t>Regional</t>
        </is>
      </c>
      <c r="G1297" t="inlineStr">
        <is>
          <t>Sam O.</t>
        </is>
      </c>
      <c r="H1297" t="inlineStr">
        <is>
          <t>Coffee beans 1kg</t>
        </is>
      </c>
      <c r="I1297" t="inlineStr">
        <is>
          <t>Beverages</t>
        </is>
      </c>
      <c r="J1297" t="n">
        <v>7</v>
      </c>
      <c r="K1297" s="26" t="n">
        <v>32.45</v>
      </c>
      <c r="L1297" s="26">
        <f>J1297*K1297</f>
        <v>227.15</v>
      </c>
      <c r="M1297" s="26" t="n">
        <v>20.22</v>
      </c>
      <c r="N1297" s="26">
        <f>J1297*M1297</f>
        <v>141.54</v>
      </c>
      <c r="O1297" s="26">
        <f>L1297-N1297</f>
        <v>85.61</v>
      </c>
      <c r="P1297">
        <f>IF(AND(OR(Dashboard!$C$5="All",F1297=Dashboard!$C$5),OR(Dashboard!$G$5="All",I1297=Dashboard!$G$5),OR(Dashboard!$K$5="All",G1297=Dashboard!$K$5)),1,0)</f>
        <v>1</v>
      </c>
      <c r="Q1297">
        <f>IF(P1297=1,IF(COUNTIFS($C$2:C1297,C1297,$P$2:P1297,1)=1,1,0),0)</f>
        <v>0</v>
      </c>
    </row>
    <row r="1298">
      <c r="A1298" s="24" t="n">
        <v>46107</v>
      </c>
      <c r="B1298" s="25" t="n">
        <v>46082</v>
      </c>
      <c r="C1298" t="inlineStr">
        <is>
          <t>SO-26404</t>
        </is>
      </c>
      <c r="D1298" t="inlineStr">
        <is>
          <t>Hallowick Espresso Bar</t>
        </is>
      </c>
      <c r="E1298" t="inlineStr">
        <is>
          <t>Café</t>
        </is>
      </c>
      <c r="F1298" t="inlineStr">
        <is>
          <t>Regional</t>
        </is>
      </c>
      <c r="G1298" t="inlineStr">
        <is>
          <t>Sam O.</t>
        </is>
      </c>
      <c r="H1298" t="inlineStr">
        <is>
          <t>Unsalted butter 5kg</t>
        </is>
      </c>
      <c r="I1298" t="inlineStr">
        <is>
          <t>Dairy &amp; eggs</t>
        </is>
      </c>
      <c r="J1298" t="n">
        <v>7</v>
      </c>
      <c r="K1298" s="26" t="n">
        <v>59.74</v>
      </c>
      <c r="L1298" s="26">
        <f>J1298*K1298</f>
        <v>418.18</v>
      </c>
      <c r="M1298" s="26" t="n">
        <v>43.96</v>
      </c>
      <c r="N1298" s="26">
        <f>J1298*M1298</f>
        <v>307.72</v>
      </c>
      <c r="O1298" s="26">
        <f>L1298-N1298</f>
        <v>110.46</v>
      </c>
      <c r="P1298">
        <f>IF(AND(OR(Dashboard!$C$5="All",F1298=Dashboard!$C$5),OR(Dashboard!$G$5="All",I1298=Dashboard!$G$5),OR(Dashboard!$K$5="All",G1298=Dashboard!$K$5)),1,0)</f>
        <v>1</v>
      </c>
      <c r="Q1298">
        <f>IF(P1298=1,IF(COUNTIFS($C$2:C1298,C1298,$P$2:P1298,1)=1,1,0),0)</f>
        <v>0</v>
      </c>
    </row>
    <row r="1299">
      <c r="A1299" s="24" t="n">
        <v>46107</v>
      </c>
      <c r="B1299" s="25" t="n">
        <v>46082</v>
      </c>
      <c r="C1299" t="inlineStr">
        <is>
          <t>SO-26409</t>
        </is>
      </c>
      <c r="D1299" t="inlineStr">
        <is>
          <t>Jarrock Canteen</t>
        </is>
      </c>
      <c r="E1299" t="inlineStr">
        <is>
          <t>Caterer</t>
        </is>
      </c>
      <c r="F1299" t="inlineStr">
        <is>
          <t>South</t>
        </is>
      </c>
      <c r="G1299" t="inlineStr">
        <is>
          <t>Tom W.</t>
        </is>
      </c>
      <c r="H1299" t="inlineStr">
        <is>
          <t>Orange juice 2L x6</t>
        </is>
      </c>
      <c r="I1299" t="inlineStr">
        <is>
          <t>Beverages</t>
        </is>
      </c>
      <c r="J1299" t="n">
        <v>6</v>
      </c>
      <c r="K1299" s="26" t="n">
        <v>27.81</v>
      </c>
      <c r="L1299" s="26">
        <f>J1299*K1299</f>
        <v>166.86</v>
      </c>
      <c r="M1299" s="26" t="n">
        <v>17.08</v>
      </c>
      <c r="N1299" s="26">
        <f>J1299*M1299</f>
        <v>102.48</v>
      </c>
      <c r="O1299" s="26">
        <f>L1299-N1299</f>
        <v>64.38</v>
      </c>
      <c r="P1299">
        <f>IF(AND(OR(Dashboard!$C$5="All",F1299=Dashboard!$C$5),OR(Dashboard!$G$5="All",I1299=Dashboard!$G$5),OR(Dashboard!$K$5="All",G1299=Dashboard!$K$5)),1,0)</f>
        <v>1</v>
      </c>
      <c r="Q1299">
        <f>IF(P1299=1,IF(COUNTIFS($C$2:C1299,C1299,$P$2:P1299,1)=1,1,0),0)</f>
        <v>1</v>
      </c>
    </row>
    <row r="1300">
      <c r="A1300" s="24" t="n">
        <v>46107</v>
      </c>
      <c r="B1300" s="25" t="n">
        <v>46082</v>
      </c>
      <c r="C1300" t="inlineStr">
        <is>
          <t>SO-26409</t>
        </is>
      </c>
      <c r="D1300" t="inlineStr">
        <is>
          <t>Jarrock Canteen</t>
        </is>
      </c>
      <c r="E1300" t="inlineStr">
        <is>
          <t>Caterer</t>
        </is>
      </c>
      <c r="F1300" t="inlineStr">
        <is>
          <t>South</t>
        </is>
      </c>
      <c r="G1300" t="inlineStr">
        <is>
          <t>Tom W.</t>
        </is>
      </c>
      <c r="H1300" t="inlineStr">
        <is>
          <t>Plain flour 12.5kg</t>
        </is>
      </c>
      <c r="I1300" t="inlineStr">
        <is>
          <t>Dry goods</t>
        </is>
      </c>
      <c r="J1300" t="n">
        <v>6</v>
      </c>
      <c r="K1300" s="26" t="n">
        <v>25.34</v>
      </c>
      <c r="L1300" s="26">
        <f>J1300*K1300</f>
        <v>152.04</v>
      </c>
      <c r="M1300" s="26" t="n">
        <v>17.63</v>
      </c>
      <c r="N1300" s="26">
        <f>J1300*M1300</f>
        <v>105.78</v>
      </c>
      <c r="O1300" s="26">
        <f>L1300-N1300</f>
        <v>46.26</v>
      </c>
      <c r="P1300">
        <f>IF(AND(OR(Dashboard!$C$5="All",F1300=Dashboard!$C$5),OR(Dashboard!$G$5="All",I1300=Dashboard!$G$5),OR(Dashboard!$K$5="All",G1300=Dashboard!$K$5)),1,0)</f>
        <v>1</v>
      </c>
      <c r="Q1300">
        <f>IF(P1300=1,IF(COUNTIFS($C$2:C1300,C1300,$P$2:P1300,1)=1,1,0),0)</f>
        <v>0</v>
      </c>
    </row>
    <row r="1301">
      <c r="A1301" s="24" t="n">
        <v>46107</v>
      </c>
      <c r="B1301" s="25" t="n">
        <v>46082</v>
      </c>
      <c r="C1301" t="inlineStr">
        <is>
          <t>SO-26409</t>
        </is>
      </c>
      <c r="D1301" t="inlineStr">
        <is>
          <t>Jarrock Canteen</t>
        </is>
      </c>
      <c r="E1301" t="inlineStr">
        <is>
          <t>Caterer</t>
        </is>
      </c>
      <c r="F1301" t="inlineStr">
        <is>
          <t>South</t>
        </is>
      </c>
      <c r="G1301" t="inlineStr">
        <is>
          <t>Tom W.</t>
        </is>
      </c>
      <c r="H1301" t="inlineStr">
        <is>
          <t>Sourdough loaf x10</t>
        </is>
      </c>
      <c r="I1301" t="inlineStr">
        <is>
          <t>Bakery</t>
        </is>
      </c>
      <c r="J1301" t="n">
        <v>4</v>
      </c>
      <c r="K1301" s="26" t="n">
        <v>53.56</v>
      </c>
      <c r="L1301" s="26">
        <f>J1301*K1301</f>
        <v>214.24</v>
      </c>
      <c r="M1301" s="26" t="n">
        <v>30.12</v>
      </c>
      <c r="N1301" s="26">
        <f>J1301*M1301</f>
        <v>120.48</v>
      </c>
      <c r="O1301" s="26">
        <f>L1301-N1301</f>
        <v>93.76</v>
      </c>
      <c r="P1301">
        <f>IF(AND(OR(Dashboard!$C$5="All",F1301=Dashboard!$C$5),OR(Dashboard!$G$5="All",I1301=Dashboard!$G$5),OR(Dashboard!$K$5="All",G1301=Dashboard!$K$5)),1,0)</f>
        <v>1</v>
      </c>
      <c r="Q1301">
        <f>IF(P1301=1,IF(COUNTIFS($C$2:C1301,C1301,$P$2:P1301,1)=1,1,0),0)</f>
        <v>0</v>
      </c>
    </row>
    <row r="1302">
      <c r="A1302" s="24" t="n">
        <v>46108</v>
      </c>
      <c r="B1302" s="25" t="n">
        <v>46082</v>
      </c>
      <c r="C1302" t="inlineStr">
        <is>
          <t>SO-26397</t>
        </is>
      </c>
      <c r="D1302" t="inlineStr">
        <is>
          <t>Vantrey Pantry</t>
        </is>
      </c>
      <c r="E1302" t="inlineStr">
        <is>
          <t>Grocer</t>
        </is>
      </c>
      <c r="F1302" t="inlineStr">
        <is>
          <t>West</t>
        </is>
      </c>
      <c r="G1302" t="inlineStr">
        <is>
          <t>Lena K.</t>
        </is>
      </c>
      <c r="H1302" t="inlineStr">
        <is>
          <t>Gelato 5L</t>
        </is>
      </c>
      <c r="I1302" t="inlineStr">
        <is>
          <t>Frozen</t>
        </is>
      </c>
      <c r="J1302" t="n">
        <v>29</v>
      </c>
      <c r="K1302" s="26" t="n">
        <v>47.9</v>
      </c>
      <c r="L1302" s="26">
        <f>J1302*K1302</f>
        <v>1389.1</v>
      </c>
      <c r="M1302" s="26" t="n">
        <v>33.73</v>
      </c>
      <c r="N1302" s="26">
        <f>J1302*M1302</f>
        <v>978.17</v>
      </c>
      <c r="O1302" s="26">
        <f>L1302-N1302</f>
        <v>410.93</v>
      </c>
      <c r="P1302">
        <f>IF(AND(OR(Dashboard!$C$5="All",F1302=Dashboard!$C$5),OR(Dashboard!$G$5="All",I1302=Dashboard!$G$5),OR(Dashboard!$K$5="All",G1302=Dashboard!$K$5)),1,0)</f>
        <v>1</v>
      </c>
      <c r="Q1302">
        <f>IF(P1302=1,IF(COUNTIFS($C$2:C1302,C1302,$P$2:P1302,1)=1,1,0),0)</f>
        <v>1</v>
      </c>
    </row>
    <row r="1303">
      <c r="A1303" s="24" t="n">
        <v>46108</v>
      </c>
      <c r="B1303" s="25" t="n">
        <v>46082</v>
      </c>
      <c r="C1303" t="inlineStr">
        <is>
          <t>SO-26397</t>
        </is>
      </c>
      <c r="D1303" t="inlineStr">
        <is>
          <t>Vantrey Pantry</t>
        </is>
      </c>
      <c r="E1303" t="inlineStr">
        <is>
          <t>Grocer</t>
        </is>
      </c>
      <c r="F1303" t="inlineStr">
        <is>
          <t>West</t>
        </is>
      </c>
      <c r="G1303" t="inlineStr">
        <is>
          <t>Lena K.</t>
        </is>
      </c>
      <c r="H1303" t="inlineStr">
        <is>
          <t>Orange juice 2L x6</t>
        </is>
      </c>
      <c r="I1303" t="inlineStr">
        <is>
          <t>Beverages</t>
        </is>
      </c>
      <c r="J1303" t="n">
        <v>24</v>
      </c>
      <c r="K1303" s="26" t="n">
        <v>27.81</v>
      </c>
      <c r="L1303" s="26">
        <f>J1303*K1303</f>
        <v>667.44</v>
      </c>
      <c r="M1303" s="26" t="n">
        <v>17.58</v>
      </c>
      <c r="N1303" s="26">
        <f>J1303*M1303</f>
        <v>421.92</v>
      </c>
      <c r="O1303" s="26">
        <f>L1303-N1303</f>
        <v>245.52</v>
      </c>
      <c r="P1303">
        <f>IF(AND(OR(Dashboard!$C$5="All",F1303=Dashboard!$C$5),OR(Dashboard!$G$5="All",I1303=Dashboard!$G$5),OR(Dashboard!$K$5="All",G1303=Dashboard!$K$5)),1,0)</f>
        <v>1</v>
      </c>
      <c r="Q1303">
        <f>IF(P1303=1,IF(COUNTIFS($C$2:C1303,C1303,$P$2:P1303,1)=1,1,0),0)</f>
        <v>0</v>
      </c>
    </row>
    <row r="1304">
      <c r="A1304" s="24" t="n">
        <v>46108</v>
      </c>
      <c r="B1304" s="25" t="n">
        <v>46082</v>
      </c>
      <c r="C1304" t="inlineStr">
        <is>
          <t>SO-26397</t>
        </is>
      </c>
      <c r="D1304" t="inlineStr">
        <is>
          <t>Vantrey Pantry</t>
        </is>
      </c>
      <c r="E1304" t="inlineStr">
        <is>
          <t>Grocer</t>
        </is>
      </c>
      <c r="F1304" t="inlineStr">
        <is>
          <t>West</t>
        </is>
      </c>
      <c r="G1304" t="inlineStr">
        <is>
          <t>Lena K.</t>
        </is>
      </c>
      <c r="H1304" t="inlineStr">
        <is>
          <t>Barista milk 1L x12</t>
        </is>
      </c>
      <c r="I1304" t="inlineStr">
        <is>
          <t>Dairy &amp; eggs</t>
        </is>
      </c>
      <c r="J1304" t="n">
        <v>25</v>
      </c>
      <c r="K1304" s="26" t="n">
        <v>27.19</v>
      </c>
      <c r="L1304" s="26">
        <f>J1304*K1304</f>
        <v>679.75</v>
      </c>
      <c r="M1304" s="26" t="n">
        <v>21.19</v>
      </c>
      <c r="N1304" s="26">
        <f>J1304*M1304</f>
        <v>529.75</v>
      </c>
      <c r="O1304" s="26">
        <f>L1304-N1304</f>
        <v>150</v>
      </c>
      <c r="P1304">
        <f>IF(AND(OR(Dashboard!$C$5="All",F1304=Dashboard!$C$5),OR(Dashboard!$G$5="All",I1304=Dashboard!$G$5),OR(Dashboard!$K$5="All",G1304=Dashboard!$K$5)),1,0)</f>
        <v>1</v>
      </c>
      <c r="Q1304">
        <f>IF(P1304=1,IF(COUNTIFS($C$2:C1304,C1304,$P$2:P1304,1)=1,1,0),0)</f>
        <v>0</v>
      </c>
    </row>
    <row r="1305">
      <c r="A1305" s="24" t="n">
        <v>46108</v>
      </c>
      <c r="B1305" s="25" t="n">
        <v>46082</v>
      </c>
      <c r="C1305" t="inlineStr">
        <is>
          <t>SO-26397</t>
        </is>
      </c>
      <c r="D1305" t="inlineStr">
        <is>
          <t>Vantrey Pantry</t>
        </is>
      </c>
      <c r="E1305" t="inlineStr">
        <is>
          <t>Grocer</t>
        </is>
      </c>
      <c r="F1305" t="inlineStr">
        <is>
          <t>West</t>
        </is>
      </c>
      <c r="G1305" t="inlineStr">
        <is>
          <t>Lena K.</t>
        </is>
      </c>
      <c r="H1305" t="inlineStr">
        <is>
          <t>Brioche buns x24</t>
        </is>
      </c>
      <c r="I1305" t="inlineStr">
        <is>
          <t>Bakery</t>
        </is>
      </c>
      <c r="J1305" t="n">
        <v>20</v>
      </c>
      <c r="K1305" s="26" t="n">
        <v>27.19</v>
      </c>
      <c r="L1305" s="26">
        <f>J1305*K1305</f>
        <v>543.8</v>
      </c>
      <c r="M1305" s="26" t="n">
        <v>15.5</v>
      </c>
      <c r="N1305" s="26">
        <f>J1305*M1305</f>
        <v>310</v>
      </c>
      <c r="O1305" s="26">
        <f>L1305-N1305</f>
        <v>233.8</v>
      </c>
      <c r="P1305">
        <f>IF(AND(OR(Dashboard!$C$5="All",F1305=Dashboard!$C$5),OR(Dashboard!$G$5="All",I1305=Dashboard!$G$5),OR(Dashboard!$K$5="All",G1305=Dashboard!$K$5)),1,0)</f>
        <v>1</v>
      </c>
      <c r="Q1305">
        <f>IF(P1305=1,IF(COUNTIFS($C$2:C1305,C1305,$P$2:P1305,1)=1,1,0),0)</f>
        <v>0</v>
      </c>
    </row>
    <row r="1306">
      <c r="A1306" s="24" t="n">
        <v>46108</v>
      </c>
      <c r="B1306" s="25" t="n">
        <v>46082</v>
      </c>
      <c r="C1306" t="inlineStr">
        <is>
          <t>SO-26402</t>
        </is>
      </c>
      <c r="D1306" t="inlineStr">
        <is>
          <t>Nethercot Espresso Bar</t>
        </is>
      </c>
      <c r="E1306" t="inlineStr">
        <is>
          <t>Café</t>
        </is>
      </c>
      <c r="F1306" t="inlineStr">
        <is>
          <t>North</t>
        </is>
      </c>
      <c r="G1306" t="inlineStr">
        <is>
          <t>Priya N.</t>
        </is>
      </c>
      <c r="H1306" t="inlineStr">
        <is>
          <t>Bagels x36</t>
        </is>
      </c>
      <c r="I1306" t="inlineStr">
        <is>
          <t>Bakery</t>
        </is>
      </c>
      <c r="J1306" t="n">
        <v>5</v>
      </c>
      <c r="K1306" s="26" t="n">
        <v>39.66</v>
      </c>
      <c r="L1306" s="26">
        <f>J1306*K1306</f>
        <v>198.3</v>
      </c>
      <c r="M1306" s="26" t="n">
        <v>22.32</v>
      </c>
      <c r="N1306" s="26">
        <f>J1306*M1306</f>
        <v>111.6</v>
      </c>
      <c r="O1306" s="26">
        <f>L1306-N1306</f>
        <v>86.7</v>
      </c>
      <c r="P1306">
        <f>IF(AND(OR(Dashboard!$C$5="All",F1306=Dashboard!$C$5),OR(Dashboard!$G$5="All",I1306=Dashboard!$G$5),OR(Dashboard!$K$5="All",G1306=Dashboard!$K$5)),1,0)</f>
        <v>1</v>
      </c>
      <c r="Q1306">
        <f>IF(P1306=1,IF(COUNTIFS($C$2:C1306,C1306,$P$2:P1306,1)=1,1,0),0)</f>
        <v>1</v>
      </c>
    </row>
    <row r="1307">
      <c r="A1307" s="24" t="n">
        <v>46108</v>
      </c>
      <c r="B1307" s="25" t="n">
        <v>46082</v>
      </c>
      <c r="C1307" t="inlineStr">
        <is>
          <t>SO-26402</t>
        </is>
      </c>
      <c r="D1307" t="inlineStr">
        <is>
          <t>Nethercot Espresso Bar</t>
        </is>
      </c>
      <c r="E1307" t="inlineStr">
        <is>
          <t>Café</t>
        </is>
      </c>
      <c r="F1307" t="inlineStr">
        <is>
          <t>North</t>
        </is>
      </c>
      <c r="G1307" t="inlineStr">
        <is>
          <t>Priya N.</t>
        </is>
      </c>
      <c r="H1307" t="inlineStr">
        <is>
          <t>Unsalted butter 5kg</t>
        </is>
      </c>
      <c r="I1307" t="inlineStr">
        <is>
          <t>Dairy &amp; eggs</t>
        </is>
      </c>
      <c r="J1307" t="n">
        <v>6</v>
      </c>
      <c r="K1307" s="26" t="n">
        <v>59.74</v>
      </c>
      <c r="L1307" s="26">
        <f>J1307*K1307</f>
        <v>358.44</v>
      </c>
      <c r="M1307" s="26" t="n">
        <v>43.79</v>
      </c>
      <c r="N1307" s="26">
        <f>J1307*M1307</f>
        <v>262.74</v>
      </c>
      <c r="O1307" s="26">
        <f>L1307-N1307</f>
        <v>95.7</v>
      </c>
      <c r="P1307">
        <f>IF(AND(OR(Dashboard!$C$5="All",F1307=Dashboard!$C$5),OR(Dashboard!$G$5="All",I1307=Dashboard!$G$5),OR(Dashboard!$K$5="All",G1307=Dashboard!$K$5)),1,0)</f>
        <v>1</v>
      </c>
      <c r="Q1307">
        <f>IF(P1307=1,IF(COUNTIFS($C$2:C1307,C1307,$P$2:P1307,1)=1,1,0),0)</f>
        <v>0</v>
      </c>
    </row>
    <row r="1308">
      <c r="A1308" s="24" t="n">
        <v>46109</v>
      </c>
      <c r="B1308" s="25" t="n">
        <v>46082</v>
      </c>
      <c r="C1308" t="inlineStr">
        <is>
          <t>SO-26412</t>
        </is>
      </c>
      <c r="D1308" t="inlineStr">
        <is>
          <t>Haskett Café</t>
        </is>
      </c>
      <c r="E1308" t="inlineStr">
        <is>
          <t>Café</t>
        </is>
      </c>
      <c r="F1308" t="inlineStr">
        <is>
          <t>South</t>
        </is>
      </c>
      <c r="G1308" t="inlineStr">
        <is>
          <t>Tom W.</t>
        </is>
      </c>
      <c r="H1308" t="inlineStr">
        <is>
          <t>Arborio rice 5kg</t>
        </is>
      </c>
      <c r="I1308" t="inlineStr">
        <is>
          <t>Dry goods</t>
        </is>
      </c>
      <c r="J1308" t="n">
        <v>13</v>
      </c>
      <c r="K1308" s="26" t="n">
        <v>21.94</v>
      </c>
      <c r="L1308" s="26">
        <f>J1308*K1308</f>
        <v>285.22</v>
      </c>
      <c r="M1308" s="26" t="n">
        <v>15.73</v>
      </c>
      <c r="N1308" s="26">
        <f>J1308*M1308</f>
        <v>204.49</v>
      </c>
      <c r="O1308" s="26">
        <f>L1308-N1308</f>
        <v>80.73</v>
      </c>
      <c r="P1308">
        <f>IF(AND(OR(Dashboard!$C$5="All",F1308=Dashboard!$C$5),OR(Dashboard!$G$5="All",I1308=Dashboard!$G$5),OR(Dashboard!$K$5="All",G1308=Dashboard!$K$5)),1,0)</f>
        <v>1</v>
      </c>
      <c r="Q1308">
        <f>IF(P1308=1,IF(COUNTIFS($C$2:C1308,C1308,$P$2:P1308,1)=1,1,0),0)</f>
        <v>1</v>
      </c>
    </row>
    <row r="1309">
      <c r="A1309" s="24" t="n">
        <v>46109</v>
      </c>
      <c r="B1309" s="25" t="n">
        <v>46082</v>
      </c>
      <c r="C1309" t="inlineStr">
        <is>
          <t>SO-26412</t>
        </is>
      </c>
      <c r="D1309" t="inlineStr">
        <is>
          <t>Haskett Café</t>
        </is>
      </c>
      <c r="E1309" t="inlineStr">
        <is>
          <t>Café</t>
        </is>
      </c>
      <c r="F1309" t="inlineStr">
        <is>
          <t>South</t>
        </is>
      </c>
      <c r="G1309" t="inlineStr">
        <is>
          <t>Tom W.</t>
        </is>
      </c>
      <c r="H1309" t="inlineStr">
        <is>
          <t>Brioche buns x24</t>
        </is>
      </c>
      <c r="I1309" t="inlineStr">
        <is>
          <t>Bakery</t>
        </is>
      </c>
      <c r="J1309" t="n">
        <v>6</v>
      </c>
      <c r="K1309" s="26" t="n">
        <v>27.19</v>
      </c>
      <c r="L1309" s="26">
        <f>J1309*K1309</f>
        <v>163.14</v>
      </c>
      <c r="M1309" s="26" t="n">
        <v>15.04</v>
      </c>
      <c r="N1309" s="26">
        <f>J1309*M1309</f>
        <v>90.24</v>
      </c>
      <c r="O1309" s="26">
        <f>L1309-N1309</f>
        <v>72.9</v>
      </c>
      <c r="P1309">
        <f>IF(AND(OR(Dashboard!$C$5="All",F1309=Dashboard!$C$5),OR(Dashboard!$G$5="All",I1309=Dashboard!$G$5),OR(Dashboard!$K$5="All",G1309=Dashboard!$K$5)),1,0)</f>
        <v>1</v>
      </c>
      <c r="Q1309">
        <f>IF(P1309=1,IF(COUNTIFS($C$2:C1309,C1309,$P$2:P1309,1)=1,1,0),0)</f>
        <v>0</v>
      </c>
    </row>
    <row r="1310">
      <c r="A1310" s="24" t="n">
        <v>46109</v>
      </c>
      <c r="B1310" s="25" t="n">
        <v>46082</v>
      </c>
      <c r="C1310" t="inlineStr">
        <is>
          <t>SO-26416</t>
        </is>
      </c>
      <c r="D1310" t="inlineStr">
        <is>
          <t>Gorrowin Dining Room</t>
        </is>
      </c>
      <c r="E1310" t="inlineStr">
        <is>
          <t>Restaurant</t>
        </is>
      </c>
      <c r="F1310" t="inlineStr">
        <is>
          <t>West</t>
        </is>
      </c>
      <c r="G1310" t="inlineStr">
        <is>
          <t>Lena K.</t>
        </is>
      </c>
      <c r="H1310" t="inlineStr">
        <is>
          <t>Loose-leaf tea 500g</t>
        </is>
      </c>
      <c r="I1310" t="inlineStr">
        <is>
          <t>Beverages</t>
        </is>
      </c>
      <c r="J1310" t="n">
        <v>4</v>
      </c>
      <c r="K1310" s="26" t="n">
        <v>19.47</v>
      </c>
      <c r="L1310" s="26">
        <f>J1310*K1310</f>
        <v>77.88</v>
      </c>
      <c r="M1310" s="26" t="n">
        <v>11.62</v>
      </c>
      <c r="N1310" s="26">
        <f>J1310*M1310</f>
        <v>46.48</v>
      </c>
      <c r="O1310" s="26">
        <f>L1310-N1310</f>
        <v>31.4</v>
      </c>
      <c r="P1310">
        <f>IF(AND(OR(Dashboard!$C$5="All",F1310=Dashboard!$C$5),OR(Dashboard!$G$5="All",I1310=Dashboard!$G$5),OR(Dashboard!$K$5="All",G1310=Dashboard!$K$5)),1,0)</f>
        <v>1</v>
      </c>
      <c r="Q1310">
        <f>IF(P1310=1,IF(COUNTIFS($C$2:C1310,C1310,$P$2:P1310,1)=1,1,0),0)</f>
        <v>1</v>
      </c>
    </row>
    <row r="1311">
      <c r="A1311" s="24" t="n">
        <v>46109</v>
      </c>
      <c r="B1311" s="25" t="n">
        <v>46082</v>
      </c>
      <c r="C1311" t="inlineStr">
        <is>
          <t>SO-26416</t>
        </is>
      </c>
      <c r="D1311" t="inlineStr">
        <is>
          <t>Gorrowin Dining Room</t>
        </is>
      </c>
      <c r="E1311" t="inlineStr">
        <is>
          <t>Restaurant</t>
        </is>
      </c>
      <c r="F1311" t="inlineStr">
        <is>
          <t>West</t>
        </is>
      </c>
      <c r="G1311" t="inlineStr">
        <is>
          <t>Lena K.</t>
        </is>
      </c>
      <c r="H1311" t="inlineStr">
        <is>
          <t>Full cream milk 2L x6</t>
        </is>
      </c>
      <c r="I1311" t="inlineStr">
        <is>
          <t>Dairy &amp; eggs</t>
        </is>
      </c>
      <c r="J1311" t="n">
        <v>4</v>
      </c>
      <c r="K1311" s="26" t="n">
        <v>16.07</v>
      </c>
      <c r="L1311" s="26">
        <f>J1311*K1311</f>
        <v>64.28</v>
      </c>
      <c r="M1311" s="26" t="n">
        <v>12.22</v>
      </c>
      <c r="N1311" s="26">
        <f>J1311*M1311</f>
        <v>48.88</v>
      </c>
      <c r="O1311" s="26">
        <f>L1311-N1311</f>
        <v>15.4</v>
      </c>
      <c r="P1311">
        <f>IF(AND(OR(Dashboard!$C$5="All",F1311=Dashboard!$C$5),OR(Dashboard!$G$5="All",I1311=Dashboard!$G$5),OR(Dashboard!$K$5="All",G1311=Dashboard!$K$5)),1,0)</f>
        <v>1</v>
      </c>
      <c r="Q1311">
        <f>IF(P1311=1,IF(COUNTIFS($C$2:C1311,C1311,$P$2:P1311,1)=1,1,0),0)</f>
        <v>0</v>
      </c>
    </row>
    <row r="1312">
      <c r="A1312" s="24" t="n">
        <v>46114</v>
      </c>
      <c r="B1312" s="25" t="n">
        <v>46113</v>
      </c>
      <c r="C1312" t="inlineStr">
        <is>
          <t>SO-26449</t>
        </is>
      </c>
      <c r="D1312" t="inlineStr">
        <is>
          <t>Grisdale Catering</t>
        </is>
      </c>
      <c r="E1312" t="inlineStr">
        <is>
          <t>Caterer</t>
        </is>
      </c>
      <c r="F1312" t="inlineStr">
        <is>
          <t>East</t>
        </is>
      </c>
      <c r="G1312" t="inlineStr">
        <is>
          <t>Priya N.</t>
        </is>
      </c>
      <c r="H1312" t="inlineStr">
        <is>
          <t>Rolled oats 5kg</t>
        </is>
      </c>
      <c r="I1312" t="inlineStr">
        <is>
          <t>Dry goods</t>
        </is>
      </c>
      <c r="J1312" t="n">
        <v>2</v>
      </c>
      <c r="K1312" s="26" t="n">
        <v>15.19</v>
      </c>
      <c r="L1312" s="26">
        <f>J1312*K1312</f>
        <v>30.38</v>
      </c>
      <c r="M1312" s="26" t="n">
        <v>10.92</v>
      </c>
      <c r="N1312" s="26">
        <f>J1312*M1312</f>
        <v>21.84</v>
      </c>
      <c r="O1312" s="26">
        <f>L1312-N1312</f>
        <v>8.54</v>
      </c>
      <c r="P1312">
        <f>IF(AND(OR(Dashboard!$C$5="All",F1312=Dashboard!$C$5),OR(Dashboard!$G$5="All",I1312=Dashboard!$G$5),OR(Dashboard!$K$5="All",G1312=Dashboard!$K$5)),1,0)</f>
        <v>1</v>
      </c>
      <c r="Q1312">
        <f>IF(P1312=1,IF(COUNTIFS($C$2:C1312,C1312,$P$2:P1312,1)=1,1,0),0)</f>
        <v>1</v>
      </c>
    </row>
    <row r="1313">
      <c r="A1313" s="24" t="n">
        <v>46114</v>
      </c>
      <c r="B1313" s="25" t="n">
        <v>46113</v>
      </c>
      <c r="C1313" t="inlineStr">
        <is>
          <t>SO-26449</t>
        </is>
      </c>
      <c r="D1313" t="inlineStr">
        <is>
          <t>Grisdale Catering</t>
        </is>
      </c>
      <c r="E1313" t="inlineStr">
        <is>
          <t>Caterer</t>
        </is>
      </c>
      <c r="F1313" t="inlineStr">
        <is>
          <t>East</t>
        </is>
      </c>
      <c r="G1313" t="inlineStr">
        <is>
          <t>Priya N.</t>
        </is>
      </c>
      <c r="H1313" t="inlineStr">
        <is>
          <t>Gelato 5L</t>
        </is>
      </c>
      <c r="I1313" t="inlineStr">
        <is>
          <t>Frozen</t>
        </is>
      </c>
      <c r="J1313" t="n">
        <v>4</v>
      </c>
      <c r="K1313" s="26" t="n">
        <v>47.9</v>
      </c>
      <c r="L1313" s="26">
        <f>J1313*K1313</f>
        <v>191.6</v>
      </c>
      <c r="M1313" s="26" t="n">
        <v>33.99</v>
      </c>
      <c r="N1313" s="26">
        <f>J1313*M1313</f>
        <v>135.96</v>
      </c>
      <c r="O1313" s="26">
        <f>L1313-N1313</f>
        <v>55.64</v>
      </c>
      <c r="P1313">
        <f>IF(AND(OR(Dashboard!$C$5="All",F1313=Dashboard!$C$5),OR(Dashboard!$G$5="All",I1313=Dashboard!$G$5),OR(Dashboard!$K$5="All",G1313=Dashboard!$K$5)),1,0)</f>
        <v>1</v>
      </c>
      <c r="Q1313">
        <f>IF(P1313=1,IF(COUNTIFS($C$2:C1313,C1313,$P$2:P1313,1)=1,1,0),0)</f>
        <v>0</v>
      </c>
    </row>
    <row r="1314">
      <c r="A1314" s="24" t="n">
        <v>46114</v>
      </c>
      <c r="B1314" s="25" t="n">
        <v>46113</v>
      </c>
      <c r="C1314" t="inlineStr">
        <is>
          <t>SO-26449</t>
        </is>
      </c>
      <c r="D1314" t="inlineStr">
        <is>
          <t>Grisdale Catering</t>
        </is>
      </c>
      <c r="E1314" t="inlineStr">
        <is>
          <t>Caterer</t>
        </is>
      </c>
      <c r="F1314" t="inlineStr">
        <is>
          <t>East</t>
        </is>
      </c>
      <c r="G1314" t="inlineStr">
        <is>
          <t>Priya N.</t>
        </is>
      </c>
      <c r="H1314" t="inlineStr">
        <is>
          <t>Sparkling water 24pk</t>
        </is>
      </c>
      <c r="I1314" t="inlineStr">
        <is>
          <t>Beverages</t>
        </is>
      </c>
      <c r="J1314" t="n">
        <v>10</v>
      </c>
      <c r="K1314" s="26" t="n">
        <v>22.25</v>
      </c>
      <c r="L1314" s="26">
        <f>J1314*K1314</f>
        <v>222.5</v>
      </c>
      <c r="M1314" s="26" t="n">
        <v>14.38</v>
      </c>
      <c r="N1314" s="26">
        <f>J1314*M1314</f>
        <v>143.8</v>
      </c>
      <c r="O1314" s="26">
        <f>L1314-N1314</f>
        <v>78.7</v>
      </c>
      <c r="P1314">
        <f>IF(AND(OR(Dashboard!$C$5="All",F1314=Dashboard!$C$5),OR(Dashboard!$G$5="All",I1314=Dashboard!$G$5),OR(Dashboard!$K$5="All",G1314=Dashboard!$K$5)),1,0)</f>
        <v>1</v>
      </c>
      <c r="Q1314">
        <f>IF(P1314=1,IF(COUNTIFS($C$2:C1314,C1314,$P$2:P1314,1)=1,1,0),0)</f>
        <v>0</v>
      </c>
    </row>
    <row r="1315">
      <c r="A1315" s="24" t="n">
        <v>46114</v>
      </c>
      <c r="B1315" s="25" t="n">
        <v>46113</v>
      </c>
      <c r="C1315" t="inlineStr">
        <is>
          <t>SO-26484</t>
        </is>
      </c>
      <c r="D1315" t="inlineStr">
        <is>
          <t>Orrinby Bistro</t>
        </is>
      </c>
      <c r="E1315" t="inlineStr">
        <is>
          <t>Restaurant</t>
        </is>
      </c>
      <c r="F1315" t="inlineStr">
        <is>
          <t>South</t>
        </is>
      </c>
      <c r="G1315" t="inlineStr">
        <is>
          <t>Tom W.</t>
        </is>
      </c>
      <c r="H1315" t="inlineStr">
        <is>
          <t>Barista milk 1L x12</t>
        </is>
      </c>
      <c r="I1315" t="inlineStr">
        <is>
          <t>Dairy &amp; eggs</t>
        </is>
      </c>
      <c r="J1315" t="n">
        <v>3</v>
      </c>
      <c r="K1315" s="26" t="n">
        <v>27.19</v>
      </c>
      <c r="L1315" s="26">
        <f>J1315*K1315</f>
        <v>81.57</v>
      </c>
      <c r="M1315" s="26" t="n">
        <v>20.8</v>
      </c>
      <c r="N1315" s="26">
        <f>J1315*M1315</f>
        <v>62.4</v>
      </c>
      <c r="O1315" s="26">
        <f>L1315-N1315</f>
        <v>19.17</v>
      </c>
      <c r="P1315">
        <f>IF(AND(OR(Dashboard!$C$5="All",F1315=Dashboard!$C$5),OR(Dashboard!$G$5="All",I1315=Dashboard!$G$5),OR(Dashboard!$K$5="All",G1315=Dashboard!$K$5)),1,0)</f>
        <v>1</v>
      </c>
      <c r="Q1315">
        <f>IF(P1315=1,IF(COUNTIFS($C$2:C1315,C1315,$P$2:P1315,1)=1,1,0),0)</f>
        <v>1</v>
      </c>
    </row>
    <row r="1316">
      <c r="A1316" s="24" t="n">
        <v>46114</v>
      </c>
      <c r="B1316" s="25" t="n">
        <v>46113</v>
      </c>
      <c r="C1316" t="inlineStr">
        <is>
          <t>SO-26484</t>
        </is>
      </c>
      <c r="D1316" t="inlineStr">
        <is>
          <t>Orrinby Bistro</t>
        </is>
      </c>
      <c r="E1316" t="inlineStr">
        <is>
          <t>Restaurant</t>
        </is>
      </c>
      <c r="F1316" t="inlineStr">
        <is>
          <t>South</t>
        </is>
      </c>
      <c r="G1316" t="inlineStr">
        <is>
          <t>Tom W.</t>
        </is>
      </c>
      <c r="H1316" t="inlineStr">
        <is>
          <t>Croissant dough x48</t>
        </is>
      </c>
      <c r="I1316" t="inlineStr">
        <is>
          <t>Bakery</t>
        </is>
      </c>
      <c r="J1316" t="n">
        <v>13</v>
      </c>
      <c r="K1316" s="26" t="n">
        <v>69.22</v>
      </c>
      <c r="L1316" s="26">
        <f>J1316*K1316</f>
        <v>899.86</v>
      </c>
      <c r="M1316" s="26" t="n">
        <v>38.36</v>
      </c>
      <c r="N1316" s="26">
        <f>J1316*M1316</f>
        <v>498.68</v>
      </c>
      <c r="O1316" s="26">
        <f>L1316-N1316</f>
        <v>401.18</v>
      </c>
      <c r="P1316">
        <f>IF(AND(OR(Dashboard!$C$5="All",F1316=Dashboard!$C$5),OR(Dashboard!$G$5="All",I1316=Dashboard!$G$5),OR(Dashboard!$K$5="All",G1316=Dashboard!$K$5)),1,0)</f>
        <v>1</v>
      </c>
      <c r="Q1316">
        <f>IF(P1316=1,IF(COUNTIFS($C$2:C1316,C1316,$P$2:P1316,1)=1,1,0),0)</f>
        <v>0</v>
      </c>
    </row>
    <row r="1317">
      <c r="A1317" s="24" t="n">
        <v>46114</v>
      </c>
      <c r="B1317" s="25" t="n">
        <v>46113</v>
      </c>
      <c r="C1317" t="inlineStr">
        <is>
          <t>SO-26484</t>
        </is>
      </c>
      <c r="D1317" t="inlineStr">
        <is>
          <t>Orrinby Bistro</t>
        </is>
      </c>
      <c r="E1317" t="inlineStr">
        <is>
          <t>Restaurant</t>
        </is>
      </c>
      <c r="F1317" t="inlineStr">
        <is>
          <t>South</t>
        </is>
      </c>
      <c r="G1317" t="inlineStr">
        <is>
          <t>Tom W.</t>
        </is>
      </c>
      <c r="H1317" t="inlineStr">
        <is>
          <t>Coffee beans 1kg</t>
        </is>
      </c>
      <c r="I1317" t="inlineStr">
        <is>
          <t>Beverages</t>
        </is>
      </c>
      <c r="J1317" t="n">
        <v>5</v>
      </c>
      <c r="K1317" s="26" t="n">
        <v>32.45</v>
      </c>
      <c r="L1317" s="26">
        <f>J1317*K1317</f>
        <v>162.25</v>
      </c>
      <c r="M1317" s="26" t="n">
        <v>20.97</v>
      </c>
      <c r="N1317" s="26">
        <f>J1317*M1317</f>
        <v>104.85</v>
      </c>
      <c r="O1317" s="26">
        <f>L1317-N1317</f>
        <v>57.4</v>
      </c>
      <c r="P1317">
        <f>IF(AND(OR(Dashboard!$C$5="All",F1317=Dashboard!$C$5),OR(Dashboard!$G$5="All",I1317=Dashboard!$G$5),OR(Dashboard!$K$5="All",G1317=Dashboard!$K$5)),1,0)</f>
        <v>1</v>
      </c>
      <c r="Q1317">
        <f>IF(P1317=1,IF(COUNTIFS($C$2:C1317,C1317,$P$2:P1317,1)=1,1,0),0)</f>
        <v>0</v>
      </c>
    </row>
    <row r="1318">
      <c r="A1318" s="24" t="n">
        <v>46115</v>
      </c>
      <c r="B1318" s="25" t="n">
        <v>46113</v>
      </c>
      <c r="C1318" t="inlineStr">
        <is>
          <t>SO-26440</t>
        </is>
      </c>
      <c r="D1318" t="inlineStr">
        <is>
          <t>Fidderly Grocer</t>
        </is>
      </c>
      <c r="E1318" t="inlineStr">
        <is>
          <t>Grocer</t>
        </is>
      </c>
      <c r="F1318" t="inlineStr">
        <is>
          <t>Regional</t>
        </is>
      </c>
      <c r="G1318" t="inlineStr">
        <is>
          <t>Sam O.</t>
        </is>
      </c>
      <c r="H1318" t="inlineStr">
        <is>
          <t>Chips 2.5kg x4</t>
        </is>
      </c>
      <c r="I1318" t="inlineStr">
        <is>
          <t>Frozen</t>
        </is>
      </c>
      <c r="J1318" t="n">
        <v>30</v>
      </c>
      <c r="K1318" s="26" t="n">
        <v>30.49</v>
      </c>
      <c r="L1318" s="26">
        <f>J1318*K1318</f>
        <v>914.7</v>
      </c>
      <c r="M1318" s="26" t="n">
        <v>21.27</v>
      </c>
      <c r="N1318" s="26">
        <f>J1318*M1318</f>
        <v>638.1</v>
      </c>
      <c r="O1318" s="26">
        <f>L1318-N1318</f>
        <v>276.6</v>
      </c>
      <c r="P1318">
        <f>IF(AND(OR(Dashboard!$C$5="All",F1318=Dashboard!$C$5),OR(Dashboard!$G$5="All",I1318=Dashboard!$G$5),OR(Dashboard!$K$5="All",G1318=Dashboard!$K$5)),1,0)</f>
        <v>1</v>
      </c>
      <c r="Q1318">
        <f>IF(P1318=1,IF(COUNTIFS($C$2:C1318,C1318,$P$2:P1318,1)=1,1,0),0)</f>
        <v>1</v>
      </c>
    </row>
    <row r="1319">
      <c r="A1319" s="24" t="n">
        <v>46115</v>
      </c>
      <c r="B1319" s="25" t="n">
        <v>46113</v>
      </c>
      <c r="C1319" t="inlineStr">
        <is>
          <t>SO-26440</t>
        </is>
      </c>
      <c r="D1319" t="inlineStr">
        <is>
          <t>Fidderly Grocer</t>
        </is>
      </c>
      <c r="E1319" t="inlineStr">
        <is>
          <t>Grocer</t>
        </is>
      </c>
      <c r="F1319" t="inlineStr">
        <is>
          <t>Regional</t>
        </is>
      </c>
      <c r="G1319" t="inlineStr">
        <is>
          <t>Sam O.</t>
        </is>
      </c>
      <c r="H1319" t="inlineStr">
        <is>
          <t>Croissant dough x48</t>
        </is>
      </c>
      <c r="I1319" t="inlineStr">
        <is>
          <t>Bakery</t>
        </is>
      </c>
      <c r="J1319" t="n">
        <v>21</v>
      </c>
      <c r="K1319" s="26" t="n">
        <v>69.22</v>
      </c>
      <c r="L1319" s="26">
        <f>J1319*K1319</f>
        <v>1453.62</v>
      </c>
      <c r="M1319" s="26" t="n">
        <v>41.98</v>
      </c>
      <c r="N1319" s="26">
        <f>J1319*M1319</f>
        <v>881.58</v>
      </c>
      <c r="O1319" s="26">
        <f>L1319-N1319</f>
        <v>572.04</v>
      </c>
      <c r="P1319">
        <f>IF(AND(OR(Dashboard!$C$5="All",F1319=Dashboard!$C$5),OR(Dashboard!$G$5="All",I1319=Dashboard!$G$5),OR(Dashboard!$K$5="All",G1319=Dashboard!$K$5)),1,0)</f>
        <v>1</v>
      </c>
      <c r="Q1319">
        <f>IF(P1319=1,IF(COUNTIFS($C$2:C1319,C1319,$P$2:P1319,1)=1,1,0),0)</f>
        <v>0</v>
      </c>
    </row>
    <row r="1320">
      <c r="A1320" s="24" t="n">
        <v>46115</v>
      </c>
      <c r="B1320" s="25" t="n">
        <v>46113</v>
      </c>
      <c r="C1320" t="inlineStr">
        <is>
          <t>SO-26440</t>
        </is>
      </c>
      <c r="D1320" t="inlineStr">
        <is>
          <t>Fidderly Grocer</t>
        </is>
      </c>
      <c r="E1320" t="inlineStr">
        <is>
          <t>Grocer</t>
        </is>
      </c>
      <c r="F1320" t="inlineStr">
        <is>
          <t>Regional</t>
        </is>
      </c>
      <c r="G1320" t="inlineStr">
        <is>
          <t>Sam O.</t>
        </is>
      </c>
      <c r="H1320" t="inlineStr">
        <is>
          <t>Canned tomatoes 2.5kg</t>
        </is>
      </c>
      <c r="I1320" t="inlineStr">
        <is>
          <t>Dry goods</t>
        </is>
      </c>
      <c r="J1320" t="n">
        <v>28</v>
      </c>
      <c r="K1320" s="26" t="n">
        <v>8.19</v>
      </c>
      <c r="L1320" s="26">
        <f>J1320*K1320</f>
        <v>229.32</v>
      </c>
      <c r="M1320" s="26" t="n">
        <v>5.42</v>
      </c>
      <c r="N1320" s="26">
        <f>J1320*M1320</f>
        <v>151.76</v>
      </c>
      <c r="O1320" s="26">
        <f>L1320-N1320</f>
        <v>77.56</v>
      </c>
      <c r="P1320">
        <f>IF(AND(OR(Dashboard!$C$5="All",F1320=Dashboard!$C$5),OR(Dashboard!$G$5="All",I1320=Dashboard!$G$5),OR(Dashboard!$K$5="All",G1320=Dashboard!$K$5)),1,0)</f>
        <v>1</v>
      </c>
      <c r="Q1320">
        <f>IF(P1320=1,IF(COUNTIFS($C$2:C1320,C1320,$P$2:P1320,1)=1,1,0),0)</f>
        <v>0</v>
      </c>
    </row>
    <row r="1321">
      <c r="A1321" s="24" t="n">
        <v>46115</v>
      </c>
      <c r="B1321" s="25" t="n">
        <v>46113</v>
      </c>
      <c r="C1321" t="inlineStr">
        <is>
          <t>SO-26490</t>
        </is>
      </c>
      <c r="D1321" t="inlineStr">
        <is>
          <t>Lumsey Kitchen</t>
        </is>
      </c>
      <c r="E1321" t="inlineStr">
        <is>
          <t>Restaurant</t>
        </is>
      </c>
      <c r="F1321" t="inlineStr">
        <is>
          <t>West</t>
        </is>
      </c>
      <c r="G1321" t="inlineStr">
        <is>
          <t>Lena K.</t>
        </is>
      </c>
      <c r="H1321" t="inlineStr">
        <is>
          <t>Arborio rice 5kg</t>
        </is>
      </c>
      <c r="I1321" t="inlineStr">
        <is>
          <t>Dry goods</t>
        </is>
      </c>
      <c r="J1321" t="n">
        <v>11</v>
      </c>
      <c r="K1321" s="26" t="n">
        <v>21.94</v>
      </c>
      <c r="L1321" s="26">
        <f>J1321*K1321</f>
        <v>241.34</v>
      </c>
      <c r="M1321" s="26" t="n">
        <v>15.45</v>
      </c>
      <c r="N1321" s="26">
        <f>J1321*M1321</f>
        <v>169.95</v>
      </c>
      <c r="O1321" s="26">
        <f>L1321-N1321</f>
        <v>71.39</v>
      </c>
      <c r="P1321">
        <f>IF(AND(OR(Dashboard!$C$5="All",F1321=Dashboard!$C$5),OR(Dashboard!$G$5="All",I1321=Dashboard!$G$5),OR(Dashboard!$K$5="All",G1321=Dashboard!$K$5)),1,0)</f>
        <v>1</v>
      </c>
      <c r="Q1321">
        <f>IF(P1321=1,IF(COUNTIFS($C$2:C1321,C1321,$P$2:P1321,1)=1,1,0),0)</f>
        <v>1</v>
      </c>
    </row>
    <row r="1322">
      <c r="A1322" s="24" t="n">
        <v>46115</v>
      </c>
      <c r="B1322" s="25" t="n">
        <v>46113</v>
      </c>
      <c r="C1322" t="inlineStr">
        <is>
          <t>SO-26490</t>
        </is>
      </c>
      <c r="D1322" t="inlineStr">
        <is>
          <t>Lumsey Kitchen</t>
        </is>
      </c>
      <c r="E1322" t="inlineStr">
        <is>
          <t>Restaurant</t>
        </is>
      </c>
      <c r="F1322" t="inlineStr">
        <is>
          <t>West</t>
        </is>
      </c>
      <c r="G1322" t="inlineStr">
        <is>
          <t>Lena K.</t>
        </is>
      </c>
      <c r="H1322" t="inlineStr">
        <is>
          <t>Frozen berries 2kg</t>
        </is>
      </c>
      <c r="I1322" t="inlineStr">
        <is>
          <t>Frozen</t>
        </is>
      </c>
      <c r="J1322" t="n">
        <v>13</v>
      </c>
      <c r="K1322" s="26" t="n">
        <v>20.39</v>
      </c>
      <c r="L1322" s="26">
        <f>J1322*K1322</f>
        <v>265.07</v>
      </c>
      <c r="M1322" s="26" t="n">
        <v>14.35</v>
      </c>
      <c r="N1322" s="26">
        <f>J1322*M1322</f>
        <v>186.55</v>
      </c>
      <c r="O1322" s="26">
        <f>L1322-N1322</f>
        <v>78.52</v>
      </c>
      <c r="P1322">
        <f>IF(AND(OR(Dashboard!$C$5="All",F1322=Dashboard!$C$5),OR(Dashboard!$G$5="All",I1322=Dashboard!$G$5),OR(Dashboard!$K$5="All",G1322=Dashboard!$K$5)),1,0)</f>
        <v>1</v>
      </c>
      <c r="Q1322">
        <f>IF(P1322=1,IF(COUNTIFS($C$2:C1322,C1322,$P$2:P1322,1)=1,1,0),0)</f>
        <v>0</v>
      </c>
    </row>
    <row r="1323">
      <c r="A1323" s="24" t="n">
        <v>46115</v>
      </c>
      <c r="B1323" s="25" t="n">
        <v>46113</v>
      </c>
      <c r="C1323" t="inlineStr">
        <is>
          <t>SO-26490</t>
        </is>
      </c>
      <c r="D1323" t="inlineStr">
        <is>
          <t>Lumsey Kitchen</t>
        </is>
      </c>
      <c r="E1323" t="inlineStr">
        <is>
          <t>Restaurant</t>
        </is>
      </c>
      <c r="F1323" t="inlineStr">
        <is>
          <t>West</t>
        </is>
      </c>
      <c r="G1323" t="inlineStr">
        <is>
          <t>Lena K.</t>
        </is>
      </c>
      <c r="H1323" t="inlineStr">
        <is>
          <t>Barista milk 1L x12</t>
        </is>
      </c>
      <c r="I1323" t="inlineStr">
        <is>
          <t>Dairy &amp; eggs</t>
        </is>
      </c>
      <c r="J1323" t="n">
        <v>9</v>
      </c>
      <c r="K1323" s="26" t="n">
        <v>27.19</v>
      </c>
      <c r="L1323" s="26">
        <f>J1323*K1323</f>
        <v>244.71</v>
      </c>
      <c r="M1323" s="26" t="n">
        <v>20.43</v>
      </c>
      <c r="N1323" s="26">
        <f>J1323*M1323</f>
        <v>183.87</v>
      </c>
      <c r="O1323" s="26">
        <f>L1323-N1323</f>
        <v>60.84</v>
      </c>
      <c r="P1323">
        <f>IF(AND(OR(Dashboard!$C$5="All",F1323=Dashboard!$C$5),OR(Dashboard!$G$5="All",I1323=Dashboard!$G$5),OR(Dashboard!$K$5="All",G1323=Dashboard!$K$5)),1,0)</f>
        <v>1</v>
      </c>
      <c r="Q1323">
        <f>IF(P1323=1,IF(COUNTIFS($C$2:C1323,C1323,$P$2:P1323,1)=1,1,0),0)</f>
        <v>0</v>
      </c>
    </row>
    <row r="1324">
      <c r="A1324" s="24" t="n">
        <v>46115</v>
      </c>
      <c r="B1324" s="25" t="n">
        <v>46113</v>
      </c>
      <c r="C1324" t="inlineStr">
        <is>
          <t>SO-26491</t>
        </is>
      </c>
      <c r="D1324" t="inlineStr">
        <is>
          <t>Istowe Coffee House</t>
        </is>
      </c>
      <c r="E1324" t="inlineStr">
        <is>
          <t>Café</t>
        </is>
      </c>
      <c r="F1324" t="inlineStr">
        <is>
          <t>North</t>
        </is>
      </c>
      <c r="G1324" t="inlineStr">
        <is>
          <t>Priya N.</t>
        </is>
      </c>
      <c r="H1324" t="inlineStr">
        <is>
          <t>Orange juice 2L x6</t>
        </is>
      </c>
      <c r="I1324" t="inlineStr">
        <is>
          <t>Beverages</t>
        </is>
      </c>
      <c r="J1324" t="n">
        <v>14</v>
      </c>
      <c r="K1324" s="26" t="n">
        <v>27.81</v>
      </c>
      <c r="L1324" s="26">
        <f>J1324*K1324</f>
        <v>389.34</v>
      </c>
      <c r="M1324" s="26" t="n">
        <v>16.62</v>
      </c>
      <c r="N1324" s="26">
        <f>J1324*M1324</f>
        <v>232.68</v>
      </c>
      <c r="O1324" s="26">
        <f>L1324-N1324</f>
        <v>156.66</v>
      </c>
      <c r="P1324">
        <f>IF(AND(OR(Dashboard!$C$5="All",F1324=Dashboard!$C$5),OR(Dashboard!$G$5="All",I1324=Dashboard!$G$5),OR(Dashboard!$K$5="All",G1324=Dashboard!$K$5)),1,0)</f>
        <v>1</v>
      </c>
      <c r="Q1324">
        <f>IF(P1324=1,IF(COUNTIFS($C$2:C1324,C1324,$P$2:P1324,1)=1,1,0),0)</f>
        <v>1</v>
      </c>
    </row>
    <row r="1325">
      <c r="A1325" s="24" t="n">
        <v>46115</v>
      </c>
      <c r="B1325" s="25" t="n">
        <v>46113</v>
      </c>
      <c r="C1325" t="inlineStr">
        <is>
          <t>SO-26491</t>
        </is>
      </c>
      <c r="D1325" t="inlineStr">
        <is>
          <t>Istowe Coffee House</t>
        </is>
      </c>
      <c r="E1325" t="inlineStr">
        <is>
          <t>Café</t>
        </is>
      </c>
      <c r="F1325" t="inlineStr">
        <is>
          <t>North</t>
        </is>
      </c>
      <c r="G1325" t="inlineStr">
        <is>
          <t>Priya N.</t>
        </is>
      </c>
      <c r="H1325" t="inlineStr">
        <is>
          <t>Olive oil 4L</t>
        </is>
      </c>
      <c r="I1325" t="inlineStr">
        <is>
          <t>Dry goods</t>
        </is>
      </c>
      <c r="J1325" t="n">
        <v>7</v>
      </c>
      <c r="K1325" s="26" t="n">
        <v>40.07</v>
      </c>
      <c r="L1325" s="26">
        <f>J1325*K1325</f>
        <v>280.49</v>
      </c>
      <c r="M1325" s="26" t="n">
        <v>26.46</v>
      </c>
      <c r="N1325" s="26">
        <f>J1325*M1325</f>
        <v>185.22</v>
      </c>
      <c r="O1325" s="26">
        <f>L1325-N1325</f>
        <v>95.27</v>
      </c>
      <c r="P1325">
        <f>IF(AND(OR(Dashboard!$C$5="All",F1325=Dashboard!$C$5),OR(Dashboard!$G$5="All",I1325=Dashboard!$G$5),OR(Dashboard!$K$5="All",G1325=Dashboard!$K$5)),1,0)</f>
        <v>1</v>
      </c>
      <c r="Q1325">
        <f>IF(P1325=1,IF(COUNTIFS($C$2:C1325,C1325,$P$2:P1325,1)=1,1,0),0)</f>
        <v>0</v>
      </c>
    </row>
    <row r="1326">
      <c r="A1326" s="24" t="n">
        <v>46115</v>
      </c>
      <c r="B1326" s="25" t="n">
        <v>46113</v>
      </c>
      <c r="C1326" t="inlineStr">
        <is>
          <t>SO-26491</t>
        </is>
      </c>
      <c r="D1326" t="inlineStr">
        <is>
          <t>Istowe Coffee House</t>
        </is>
      </c>
      <c r="E1326" t="inlineStr">
        <is>
          <t>Café</t>
        </is>
      </c>
      <c r="F1326" t="inlineStr">
        <is>
          <t>North</t>
        </is>
      </c>
      <c r="G1326" t="inlineStr">
        <is>
          <t>Priya N.</t>
        </is>
      </c>
      <c r="H1326" t="inlineStr">
        <is>
          <t>Free-range eggs 15dz</t>
        </is>
      </c>
      <c r="I1326" t="inlineStr">
        <is>
          <t>Dairy &amp; eggs</t>
        </is>
      </c>
      <c r="J1326" t="n">
        <v>12</v>
      </c>
      <c r="K1326" s="26" t="n">
        <v>86.52</v>
      </c>
      <c r="L1326" s="26">
        <f>J1326*K1326</f>
        <v>1038.24</v>
      </c>
      <c r="M1326" s="26" t="n">
        <v>63.18</v>
      </c>
      <c r="N1326" s="26">
        <f>J1326*M1326</f>
        <v>758.16</v>
      </c>
      <c r="O1326" s="26">
        <f>L1326-N1326</f>
        <v>280.08</v>
      </c>
      <c r="P1326">
        <f>IF(AND(OR(Dashboard!$C$5="All",F1326=Dashboard!$C$5),OR(Dashboard!$G$5="All",I1326=Dashboard!$G$5),OR(Dashboard!$K$5="All",G1326=Dashboard!$K$5)),1,0)</f>
        <v>1</v>
      </c>
      <c r="Q1326">
        <f>IF(P1326=1,IF(COUNTIFS($C$2:C1326,C1326,$P$2:P1326,1)=1,1,0),0)</f>
        <v>0</v>
      </c>
    </row>
    <row r="1327">
      <c r="A1327" s="24" t="n">
        <v>46116</v>
      </c>
      <c r="B1327" s="25" t="n">
        <v>46113</v>
      </c>
      <c r="C1327" t="inlineStr">
        <is>
          <t>SO-26464</t>
        </is>
      </c>
      <c r="D1327" t="inlineStr">
        <is>
          <t>Jarrock Canteen</t>
        </is>
      </c>
      <c r="E1327" t="inlineStr">
        <is>
          <t>Caterer</t>
        </is>
      </c>
      <c r="F1327" t="inlineStr">
        <is>
          <t>South</t>
        </is>
      </c>
      <c r="G1327" t="inlineStr">
        <is>
          <t>Tom W.</t>
        </is>
      </c>
      <c r="H1327" t="inlineStr">
        <is>
          <t>Brioche buns x24</t>
        </is>
      </c>
      <c r="I1327" t="inlineStr">
        <is>
          <t>Bakery</t>
        </is>
      </c>
      <c r="J1327" t="n">
        <v>2</v>
      </c>
      <c r="K1327" s="26" t="n">
        <v>27.19</v>
      </c>
      <c r="L1327" s="26">
        <f>J1327*K1327</f>
        <v>54.38</v>
      </c>
      <c r="M1327" s="26" t="n">
        <v>15</v>
      </c>
      <c r="N1327" s="26">
        <f>J1327*M1327</f>
        <v>30</v>
      </c>
      <c r="O1327" s="26">
        <f>L1327-N1327</f>
        <v>24.38</v>
      </c>
      <c r="P1327">
        <f>IF(AND(OR(Dashboard!$C$5="All",F1327=Dashboard!$C$5),OR(Dashboard!$G$5="All",I1327=Dashboard!$G$5),OR(Dashboard!$K$5="All",G1327=Dashboard!$K$5)),1,0)</f>
        <v>1</v>
      </c>
      <c r="Q1327">
        <f>IF(P1327=1,IF(COUNTIFS($C$2:C1327,C1327,$P$2:P1327,1)=1,1,0),0)</f>
        <v>1</v>
      </c>
    </row>
    <row r="1328">
      <c r="A1328" s="24" t="n">
        <v>46116</v>
      </c>
      <c r="B1328" s="25" t="n">
        <v>46113</v>
      </c>
      <c r="C1328" t="inlineStr">
        <is>
          <t>SO-26464</t>
        </is>
      </c>
      <c r="D1328" t="inlineStr">
        <is>
          <t>Jarrock Canteen</t>
        </is>
      </c>
      <c r="E1328" t="inlineStr">
        <is>
          <t>Caterer</t>
        </is>
      </c>
      <c r="F1328" t="inlineStr">
        <is>
          <t>South</t>
        </is>
      </c>
      <c r="G1328" t="inlineStr">
        <is>
          <t>Tom W.</t>
        </is>
      </c>
      <c r="H1328" t="inlineStr">
        <is>
          <t>Loose-leaf tea 500g</t>
        </is>
      </c>
      <c r="I1328" t="inlineStr">
        <is>
          <t>Beverages</t>
        </is>
      </c>
      <c r="J1328" t="n">
        <v>3</v>
      </c>
      <c r="K1328" s="26" t="n">
        <v>19.47</v>
      </c>
      <c r="L1328" s="26">
        <f>J1328*K1328</f>
        <v>58.41</v>
      </c>
      <c r="M1328" s="26" t="n">
        <v>11.73</v>
      </c>
      <c r="N1328" s="26">
        <f>J1328*M1328</f>
        <v>35.19</v>
      </c>
      <c r="O1328" s="26">
        <f>L1328-N1328</f>
        <v>23.22</v>
      </c>
      <c r="P1328">
        <f>IF(AND(OR(Dashboard!$C$5="All",F1328=Dashboard!$C$5),OR(Dashboard!$G$5="All",I1328=Dashboard!$G$5),OR(Dashboard!$K$5="All",G1328=Dashboard!$K$5)),1,0)</f>
        <v>1</v>
      </c>
      <c r="Q1328">
        <f>IF(P1328=1,IF(COUNTIFS($C$2:C1328,C1328,$P$2:P1328,1)=1,1,0),0)</f>
        <v>0</v>
      </c>
    </row>
    <row r="1329">
      <c r="A1329" s="24" t="n">
        <v>46116</v>
      </c>
      <c r="B1329" s="25" t="n">
        <v>46113</v>
      </c>
      <c r="C1329" t="inlineStr">
        <is>
          <t>SO-26464</t>
        </is>
      </c>
      <c r="D1329" t="inlineStr">
        <is>
          <t>Jarrock Canteen</t>
        </is>
      </c>
      <c r="E1329" t="inlineStr">
        <is>
          <t>Caterer</t>
        </is>
      </c>
      <c r="F1329" t="inlineStr">
        <is>
          <t>South</t>
        </is>
      </c>
      <c r="G1329" t="inlineStr">
        <is>
          <t>Tom W.</t>
        </is>
      </c>
      <c r="H1329" t="inlineStr">
        <is>
          <t>Rolled oats 5kg</t>
        </is>
      </c>
      <c r="I1329" t="inlineStr">
        <is>
          <t>Dry goods</t>
        </is>
      </c>
      <c r="J1329" t="n">
        <v>5</v>
      </c>
      <c r="K1329" s="26" t="n">
        <v>15.19</v>
      </c>
      <c r="L1329" s="26">
        <f>J1329*K1329</f>
        <v>75.95</v>
      </c>
      <c r="M1329" s="26" t="n">
        <v>10.86</v>
      </c>
      <c r="N1329" s="26">
        <f>J1329*M1329</f>
        <v>54.3</v>
      </c>
      <c r="O1329" s="26">
        <f>L1329-N1329</f>
        <v>21.65</v>
      </c>
      <c r="P1329">
        <f>IF(AND(OR(Dashboard!$C$5="All",F1329=Dashboard!$C$5),OR(Dashboard!$G$5="All",I1329=Dashboard!$G$5),OR(Dashboard!$K$5="All",G1329=Dashboard!$K$5)),1,0)</f>
        <v>1</v>
      </c>
      <c r="Q1329">
        <f>IF(P1329=1,IF(COUNTIFS($C$2:C1329,C1329,$P$2:P1329,1)=1,1,0),0)</f>
        <v>0</v>
      </c>
    </row>
    <row r="1330">
      <c r="A1330" s="24" t="n">
        <v>46117</v>
      </c>
      <c r="B1330" s="25" t="n">
        <v>46113</v>
      </c>
      <c r="C1330" t="inlineStr">
        <is>
          <t>SO-26443</t>
        </is>
      </c>
      <c r="D1330" t="inlineStr">
        <is>
          <t>Vantrey Pantry</t>
        </is>
      </c>
      <c r="E1330" t="inlineStr">
        <is>
          <t>Grocer</t>
        </is>
      </c>
      <c r="F1330" t="inlineStr">
        <is>
          <t>West</t>
        </is>
      </c>
      <c r="G1330" t="inlineStr">
        <is>
          <t>Lena K.</t>
        </is>
      </c>
      <c r="H1330" t="inlineStr">
        <is>
          <t>Loose-leaf tea 500g</t>
        </is>
      </c>
      <c r="I1330" t="inlineStr">
        <is>
          <t>Beverages</t>
        </is>
      </c>
      <c r="J1330" t="n">
        <v>9</v>
      </c>
      <c r="K1330" s="26" t="n">
        <v>19.47</v>
      </c>
      <c r="L1330" s="26">
        <f>J1330*K1330</f>
        <v>175.23</v>
      </c>
      <c r="M1330" s="26" t="n">
        <v>12.28</v>
      </c>
      <c r="N1330" s="26">
        <f>J1330*M1330</f>
        <v>110.52</v>
      </c>
      <c r="O1330" s="26">
        <f>L1330-N1330</f>
        <v>64.71</v>
      </c>
      <c r="P1330">
        <f>IF(AND(OR(Dashboard!$C$5="All",F1330=Dashboard!$C$5),OR(Dashboard!$G$5="All",I1330=Dashboard!$G$5),OR(Dashboard!$K$5="All",G1330=Dashboard!$K$5)),1,0)</f>
        <v>1</v>
      </c>
      <c r="Q1330">
        <f>IF(P1330=1,IF(COUNTIFS($C$2:C1330,C1330,$P$2:P1330,1)=1,1,0),0)</f>
        <v>1</v>
      </c>
    </row>
    <row r="1331">
      <c r="A1331" s="24" t="n">
        <v>46117</v>
      </c>
      <c r="B1331" s="25" t="n">
        <v>46113</v>
      </c>
      <c r="C1331" t="inlineStr">
        <is>
          <t>SO-26443</t>
        </is>
      </c>
      <c r="D1331" t="inlineStr">
        <is>
          <t>Vantrey Pantry</t>
        </is>
      </c>
      <c r="E1331" t="inlineStr">
        <is>
          <t>Grocer</t>
        </is>
      </c>
      <c r="F1331" t="inlineStr">
        <is>
          <t>West</t>
        </is>
      </c>
      <c r="G1331" t="inlineStr">
        <is>
          <t>Lena K.</t>
        </is>
      </c>
      <c r="H1331" t="inlineStr">
        <is>
          <t>Cheddar block 2kg</t>
        </is>
      </c>
      <c r="I1331" t="inlineStr">
        <is>
          <t>Dairy &amp; eggs</t>
        </is>
      </c>
      <c r="J1331" t="n">
        <v>7</v>
      </c>
      <c r="K1331" s="26" t="n">
        <v>32.45</v>
      </c>
      <c r="L1331" s="26">
        <f>J1331*K1331</f>
        <v>227.15</v>
      </c>
      <c r="M1331" s="26" t="n">
        <v>24.25</v>
      </c>
      <c r="N1331" s="26">
        <f>J1331*M1331</f>
        <v>169.75</v>
      </c>
      <c r="O1331" s="26">
        <f>L1331-N1331</f>
        <v>57.4</v>
      </c>
      <c r="P1331">
        <f>IF(AND(OR(Dashboard!$C$5="All",F1331=Dashboard!$C$5),OR(Dashboard!$G$5="All",I1331=Dashboard!$G$5),OR(Dashboard!$K$5="All",G1331=Dashboard!$K$5)),1,0)</f>
        <v>1</v>
      </c>
      <c r="Q1331">
        <f>IF(P1331=1,IF(COUNTIFS($C$2:C1331,C1331,$P$2:P1331,1)=1,1,0),0)</f>
        <v>0</v>
      </c>
    </row>
    <row r="1332">
      <c r="A1332" s="24" t="n">
        <v>46117</v>
      </c>
      <c r="B1332" s="25" t="n">
        <v>46113</v>
      </c>
      <c r="C1332" t="inlineStr">
        <is>
          <t>SO-26443</t>
        </is>
      </c>
      <c r="D1332" t="inlineStr">
        <is>
          <t>Vantrey Pantry</t>
        </is>
      </c>
      <c r="E1332" t="inlineStr">
        <is>
          <t>Grocer</t>
        </is>
      </c>
      <c r="F1332" t="inlineStr">
        <is>
          <t>West</t>
        </is>
      </c>
      <c r="G1332" t="inlineStr">
        <is>
          <t>Lena K.</t>
        </is>
      </c>
      <c r="H1332" t="inlineStr">
        <is>
          <t>Sourdough loaf x10</t>
        </is>
      </c>
      <c r="I1332" t="inlineStr">
        <is>
          <t>Bakery</t>
        </is>
      </c>
      <c r="J1332" t="n">
        <v>23</v>
      </c>
      <c r="K1332" s="26" t="n">
        <v>53.56</v>
      </c>
      <c r="L1332" s="26">
        <f>J1332*K1332</f>
        <v>1231.88</v>
      </c>
      <c r="M1332" s="26" t="n">
        <v>30.16</v>
      </c>
      <c r="N1332" s="26">
        <f>J1332*M1332</f>
        <v>693.68</v>
      </c>
      <c r="O1332" s="26">
        <f>L1332-N1332</f>
        <v>538.2</v>
      </c>
      <c r="P1332">
        <f>IF(AND(OR(Dashboard!$C$5="All",F1332=Dashboard!$C$5),OR(Dashboard!$G$5="All",I1332=Dashboard!$G$5),OR(Dashboard!$K$5="All",G1332=Dashboard!$K$5)),1,0)</f>
        <v>1</v>
      </c>
      <c r="Q1332">
        <f>IF(P1332=1,IF(COUNTIFS($C$2:C1332,C1332,$P$2:P1332,1)=1,1,0),0)</f>
        <v>0</v>
      </c>
    </row>
    <row r="1333">
      <c r="A1333" s="24" t="n">
        <v>46117</v>
      </c>
      <c r="B1333" s="25" t="n">
        <v>46113</v>
      </c>
      <c r="C1333" t="inlineStr">
        <is>
          <t>SO-26443</t>
        </is>
      </c>
      <c r="D1333" t="inlineStr">
        <is>
          <t>Vantrey Pantry</t>
        </is>
      </c>
      <c r="E1333" t="inlineStr">
        <is>
          <t>Grocer</t>
        </is>
      </c>
      <c r="F1333" t="inlineStr">
        <is>
          <t>West</t>
        </is>
      </c>
      <c r="G1333" t="inlineStr">
        <is>
          <t>Lena K.</t>
        </is>
      </c>
      <c r="H1333" t="inlineStr">
        <is>
          <t>Gelato 5L</t>
        </is>
      </c>
      <c r="I1333" t="inlineStr">
        <is>
          <t>Frozen</t>
        </is>
      </c>
      <c r="J1333" t="n">
        <v>29</v>
      </c>
      <c r="K1333" s="26" t="n">
        <v>47.9</v>
      </c>
      <c r="L1333" s="26">
        <f>J1333*K1333</f>
        <v>1389.1</v>
      </c>
      <c r="M1333" s="26" t="n">
        <v>34.69</v>
      </c>
      <c r="N1333" s="26">
        <f>J1333*M1333</f>
        <v>1006.01</v>
      </c>
      <c r="O1333" s="26">
        <f>L1333-N1333</f>
        <v>383.09</v>
      </c>
      <c r="P1333">
        <f>IF(AND(OR(Dashboard!$C$5="All",F1333=Dashboard!$C$5),OR(Dashboard!$G$5="All",I1333=Dashboard!$G$5),OR(Dashboard!$K$5="All",G1333=Dashboard!$K$5)),1,0)</f>
        <v>1</v>
      </c>
      <c r="Q1333">
        <f>IF(P1333=1,IF(COUNTIFS($C$2:C1333,C1333,$P$2:P1333,1)=1,1,0),0)</f>
        <v>0</v>
      </c>
    </row>
    <row r="1334">
      <c r="A1334" s="24" t="n">
        <v>46117</v>
      </c>
      <c r="B1334" s="25" t="n">
        <v>46113</v>
      </c>
      <c r="C1334" t="inlineStr">
        <is>
          <t>SO-26451</t>
        </is>
      </c>
      <c r="D1334" t="inlineStr">
        <is>
          <t>Corvane Café</t>
        </is>
      </c>
      <c r="E1334" t="inlineStr">
        <is>
          <t>Café</t>
        </is>
      </c>
      <c r="F1334" t="inlineStr">
        <is>
          <t>Regional</t>
        </is>
      </c>
      <c r="G1334" t="inlineStr">
        <is>
          <t>Sam O.</t>
        </is>
      </c>
      <c r="H1334" t="inlineStr">
        <is>
          <t>Chips 2.5kg x4</t>
        </is>
      </c>
      <c r="I1334" t="inlineStr">
        <is>
          <t>Frozen</t>
        </is>
      </c>
      <c r="J1334" t="n">
        <v>11</v>
      </c>
      <c r="K1334" s="26" t="n">
        <v>30.49</v>
      </c>
      <c r="L1334" s="26">
        <f>J1334*K1334</f>
        <v>335.39</v>
      </c>
      <c r="M1334" s="26" t="n">
        <v>22.78</v>
      </c>
      <c r="N1334" s="26">
        <f>J1334*M1334</f>
        <v>250.58</v>
      </c>
      <c r="O1334" s="26">
        <f>L1334-N1334</f>
        <v>84.81</v>
      </c>
      <c r="P1334">
        <f>IF(AND(OR(Dashboard!$C$5="All",F1334=Dashboard!$C$5),OR(Dashboard!$G$5="All",I1334=Dashboard!$G$5),OR(Dashboard!$K$5="All",G1334=Dashboard!$K$5)),1,0)</f>
        <v>1</v>
      </c>
      <c r="Q1334">
        <f>IF(P1334=1,IF(COUNTIFS($C$2:C1334,C1334,$P$2:P1334,1)=1,1,0),0)</f>
        <v>1</v>
      </c>
    </row>
    <row r="1335">
      <c r="A1335" s="24" t="n">
        <v>46117</v>
      </c>
      <c r="B1335" s="25" t="n">
        <v>46113</v>
      </c>
      <c r="C1335" t="inlineStr">
        <is>
          <t>SO-26451</t>
        </is>
      </c>
      <c r="D1335" t="inlineStr">
        <is>
          <t>Corvane Café</t>
        </is>
      </c>
      <c r="E1335" t="inlineStr">
        <is>
          <t>Café</t>
        </is>
      </c>
      <c r="F1335" t="inlineStr">
        <is>
          <t>Regional</t>
        </is>
      </c>
      <c r="G1335" t="inlineStr">
        <is>
          <t>Sam O.</t>
        </is>
      </c>
      <c r="H1335" t="inlineStr">
        <is>
          <t>Coffee beans 1kg</t>
        </is>
      </c>
      <c r="I1335" t="inlineStr">
        <is>
          <t>Beverages</t>
        </is>
      </c>
      <c r="J1335" t="n">
        <v>3</v>
      </c>
      <c r="K1335" s="26" t="n">
        <v>32.45</v>
      </c>
      <c r="L1335" s="26">
        <f>J1335*K1335</f>
        <v>97.35</v>
      </c>
      <c r="M1335" s="26" t="n">
        <v>20.53</v>
      </c>
      <c r="N1335" s="26">
        <f>J1335*M1335</f>
        <v>61.59</v>
      </c>
      <c r="O1335" s="26">
        <f>L1335-N1335</f>
        <v>35.76</v>
      </c>
      <c r="P1335">
        <f>IF(AND(OR(Dashboard!$C$5="All",F1335=Dashboard!$C$5),OR(Dashboard!$G$5="All",I1335=Dashboard!$G$5),OR(Dashboard!$K$5="All",G1335=Dashboard!$K$5)),1,0)</f>
        <v>1</v>
      </c>
      <c r="Q1335">
        <f>IF(P1335=1,IF(COUNTIFS($C$2:C1335,C1335,$P$2:P1335,1)=1,1,0),0)</f>
        <v>0</v>
      </c>
    </row>
    <row r="1336">
      <c r="A1336" s="24" t="n">
        <v>46117</v>
      </c>
      <c r="B1336" s="25" t="n">
        <v>46113</v>
      </c>
      <c r="C1336" t="inlineStr">
        <is>
          <t>SO-26451</t>
        </is>
      </c>
      <c r="D1336" t="inlineStr">
        <is>
          <t>Corvane Café</t>
        </is>
      </c>
      <c r="E1336" t="inlineStr">
        <is>
          <t>Café</t>
        </is>
      </c>
      <c r="F1336" t="inlineStr">
        <is>
          <t>Regional</t>
        </is>
      </c>
      <c r="G1336" t="inlineStr">
        <is>
          <t>Sam O.</t>
        </is>
      </c>
      <c r="H1336" t="inlineStr">
        <is>
          <t>Sourdough loaf x10</t>
        </is>
      </c>
      <c r="I1336" t="inlineStr">
        <is>
          <t>Bakery</t>
        </is>
      </c>
      <c r="J1336" t="n">
        <v>2</v>
      </c>
      <c r="K1336" s="26" t="n">
        <v>53.56</v>
      </c>
      <c r="L1336" s="26">
        <f>J1336*K1336</f>
        <v>107.12</v>
      </c>
      <c r="M1336" s="26" t="n">
        <v>31.43</v>
      </c>
      <c r="N1336" s="26">
        <f>J1336*M1336</f>
        <v>62.86</v>
      </c>
      <c r="O1336" s="26">
        <f>L1336-N1336</f>
        <v>44.26</v>
      </c>
      <c r="P1336">
        <f>IF(AND(OR(Dashboard!$C$5="All",F1336=Dashboard!$C$5),OR(Dashboard!$G$5="All",I1336=Dashboard!$G$5),OR(Dashboard!$K$5="All",G1336=Dashboard!$K$5)),1,0)</f>
        <v>1</v>
      </c>
      <c r="Q1336">
        <f>IF(P1336=1,IF(COUNTIFS($C$2:C1336,C1336,$P$2:P1336,1)=1,1,0),0)</f>
        <v>0</v>
      </c>
    </row>
    <row r="1337">
      <c r="A1337" s="24" t="n">
        <v>46117</v>
      </c>
      <c r="B1337" s="25" t="n">
        <v>46113</v>
      </c>
      <c r="C1337" t="inlineStr">
        <is>
          <t>SO-26451</t>
        </is>
      </c>
      <c r="D1337" t="inlineStr">
        <is>
          <t>Corvane Café</t>
        </is>
      </c>
      <c r="E1337" t="inlineStr">
        <is>
          <t>Café</t>
        </is>
      </c>
      <c r="F1337" t="inlineStr">
        <is>
          <t>Regional</t>
        </is>
      </c>
      <c r="G1337" t="inlineStr">
        <is>
          <t>Sam O.</t>
        </is>
      </c>
      <c r="H1337" t="inlineStr">
        <is>
          <t>Barista milk 1L x12</t>
        </is>
      </c>
      <c r="I1337" t="inlineStr">
        <is>
          <t>Dairy &amp; eggs</t>
        </is>
      </c>
      <c r="J1337" t="n">
        <v>10</v>
      </c>
      <c r="K1337" s="26" t="n">
        <v>27.19</v>
      </c>
      <c r="L1337" s="26">
        <f>J1337*K1337</f>
        <v>271.9</v>
      </c>
      <c r="M1337" s="26" t="n">
        <v>21.39</v>
      </c>
      <c r="N1337" s="26">
        <f>J1337*M1337</f>
        <v>213.9</v>
      </c>
      <c r="O1337" s="26">
        <f>L1337-N1337</f>
        <v>58</v>
      </c>
      <c r="P1337">
        <f>IF(AND(OR(Dashboard!$C$5="All",F1337=Dashboard!$C$5),OR(Dashboard!$G$5="All",I1337=Dashboard!$G$5),OR(Dashboard!$K$5="All",G1337=Dashboard!$K$5)),1,0)</f>
        <v>1</v>
      </c>
      <c r="Q1337">
        <f>IF(P1337=1,IF(COUNTIFS($C$2:C1337,C1337,$P$2:P1337,1)=1,1,0),0)</f>
        <v>0</v>
      </c>
    </row>
    <row r="1338">
      <c r="A1338" s="24" t="n">
        <v>46118</v>
      </c>
      <c r="B1338" s="25" t="n">
        <v>46113</v>
      </c>
      <c r="C1338" t="inlineStr">
        <is>
          <t>SO-26444</t>
        </is>
      </c>
      <c r="D1338" t="inlineStr">
        <is>
          <t>Ashgrin Bistro</t>
        </is>
      </c>
      <c r="E1338" t="inlineStr">
        <is>
          <t>Restaurant</t>
        </is>
      </c>
      <c r="F1338" t="inlineStr">
        <is>
          <t>West</t>
        </is>
      </c>
      <c r="G1338" t="inlineStr">
        <is>
          <t>Lena K.</t>
        </is>
      </c>
      <c r="H1338" t="inlineStr">
        <is>
          <t>Sourdough loaf x10</t>
        </is>
      </c>
      <c r="I1338" t="inlineStr">
        <is>
          <t>Bakery</t>
        </is>
      </c>
      <c r="J1338" t="n">
        <v>2</v>
      </c>
      <c r="K1338" s="26" t="n">
        <v>53.56</v>
      </c>
      <c r="L1338" s="26">
        <f>J1338*K1338</f>
        <v>107.12</v>
      </c>
      <c r="M1338" s="26" t="n">
        <v>30.12</v>
      </c>
      <c r="N1338" s="26">
        <f>J1338*M1338</f>
        <v>60.24</v>
      </c>
      <c r="O1338" s="26">
        <f>L1338-N1338</f>
        <v>46.88</v>
      </c>
      <c r="P1338">
        <f>IF(AND(OR(Dashboard!$C$5="All",F1338=Dashboard!$C$5),OR(Dashboard!$G$5="All",I1338=Dashboard!$G$5),OR(Dashboard!$K$5="All",G1338=Dashboard!$K$5)),1,0)</f>
        <v>1</v>
      </c>
      <c r="Q1338">
        <f>IF(P1338=1,IF(COUNTIFS($C$2:C1338,C1338,$P$2:P1338,1)=1,1,0),0)</f>
        <v>1</v>
      </c>
    </row>
    <row r="1339">
      <c r="A1339" s="24" t="n">
        <v>46118</v>
      </c>
      <c r="B1339" s="25" t="n">
        <v>46113</v>
      </c>
      <c r="C1339" t="inlineStr">
        <is>
          <t>SO-26444</t>
        </is>
      </c>
      <c r="D1339" t="inlineStr">
        <is>
          <t>Ashgrin Bistro</t>
        </is>
      </c>
      <c r="E1339" t="inlineStr">
        <is>
          <t>Restaurant</t>
        </is>
      </c>
      <c r="F1339" t="inlineStr">
        <is>
          <t>West</t>
        </is>
      </c>
      <c r="G1339" t="inlineStr">
        <is>
          <t>Lena K.</t>
        </is>
      </c>
      <c r="H1339" t="inlineStr">
        <is>
          <t>Chai concentrate 1L x6</t>
        </is>
      </c>
      <c r="I1339" t="inlineStr">
        <is>
          <t>Beverages</t>
        </is>
      </c>
      <c r="J1339" t="n">
        <v>6</v>
      </c>
      <c r="K1339" s="26" t="n">
        <v>43.26</v>
      </c>
      <c r="L1339" s="26">
        <f>J1339*K1339</f>
        <v>259.56</v>
      </c>
      <c r="M1339" s="26" t="n">
        <v>26.07</v>
      </c>
      <c r="N1339" s="26">
        <f>J1339*M1339</f>
        <v>156.42</v>
      </c>
      <c r="O1339" s="26">
        <f>L1339-N1339</f>
        <v>103.14</v>
      </c>
      <c r="P1339">
        <f>IF(AND(OR(Dashboard!$C$5="All",F1339=Dashboard!$C$5),OR(Dashboard!$G$5="All",I1339=Dashboard!$G$5),OR(Dashboard!$K$5="All",G1339=Dashboard!$K$5)),1,0)</f>
        <v>1</v>
      </c>
      <c r="Q1339">
        <f>IF(P1339=1,IF(COUNTIFS($C$2:C1339,C1339,$P$2:P1339,1)=1,1,0),0)</f>
        <v>0</v>
      </c>
    </row>
    <row r="1340">
      <c r="A1340" s="24" t="n">
        <v>46118</v>
      </c>
      <c r="B1340" s="25" t="n">
        <v>46113</v>
      </c>
      <c r="C1340" t="inlineStr">
        <is>
          <t>SO-26444</t>
        </is>
      </c>
      <c r="D1340" t="inlineStr">
        <is>
          <t>Ashgrin Bistro</t>
        </is>
      </c>
      <c r="E1340" t="inlineStr">
        <is>
          <t>Restaurant</t>
        </is>
      </c>
      <c r="F1340" t="inlineStr">
        <is>
          <t>West</t>
        </is>
      </c>
      <c r="G1340" t="inlineStr">
        <is>
          <t>Lena K.</t>
        </is>
      </c>
      <c r="H1340" t="inlineStr">
        <is>
          <t>Frozen berries 2kg</t>
        </is>
      </c>
      <c r="I1340" t="inlineStr">
        <is>
          <t>Frozen</t>
        </is>
      </c>
      <c r="J1340" t="n">
        <v>14</v>
      </c>
      <c r="K1340" s="26" t="n">
        <v>20.39</v>
      </c>
      <c r="L1340" s="26">
        <f>J1340*K1340</f>
        <v>285.46</v>
      </c>
      <c r="M1340" s="26" t="n">
        <v>14.59</v>
      </c>
      <c r="N1340" s="26">
        <f>J1340*M1340</f>
        <v>204.26</v>
      </c>
      <c r="O1340" s="26">
        <f>L1340-N1340</f>
        <v>81.2000000000001</v>
      </c>
      <c r="P1340">
        <f>IF(AND(OR(Dashboard!$C$5="All",F1340=Dashboard!$C$5),OR(Dashboard!$G$5="All",I1340=Dashboard!$G$5),OR(Dashboard!$K$5="All",G1340=Dashboard!$K$5)),1,0)</f>
        <v>1</v>
      </c>
      <c r="Q1340">
        <f>IF(P1340=1,IF(COUNTIFS($C$2:C1340,C1340,$P$2:P1340,1)=1,1,0),0)</f>
        <v>0</v>
      </c>
    </row>
    <row r="1341">
      <c r="A1341" s="24" t="n">
        <v>46118</v>
      </c>
      <c r="B1341" s="25" t="n">
        <v>46113</v>
      </c>
      <c r="C1341" t="inlineStr">
        <is>
          <t>SO-26444</t>
        </is>
      </c>
      <c r="D1341" t="inlineStr">
        <is>
          <t>Ashgrin Bistro</t>
        </is>
      </c>
      <c r="E1341" t="inlineStr">
        <is>
          <t>Restaurant</t>
        </is>
      </c>
      <c r="F1341" t="inlineStr">
        <is>
          <t>West</t>
        </is>
      </c>
      <c r="G1341" t="inlineStr">
        <is>
          <t>Lena K.</t>
        </is>
      </c>
      <c r="H1341" t="inlineStr">
        <is>
          <t>Barista milk 1L x12</t>
        </is>
      </c>
      <c r="I1341" t="inlineStr">
        <is>
          <t>Dairy &amp; eggs</t>
        </is>
      </c>
      <c r="J1341" t="n">
        <v>9</v>
      </c>
      <c r="K1341" s="26" t="n">
        <v>27.19</v>
      </c>
      <c r="L1341" s="26">
        <f>J1341*K1341</f>
        <v>244.71</v>
      </c>
      <c r="M1341" s="26" t="n">
        <v>20.06</v>
      </c>
      <c r="N1341" s="26">
        <f>J1341*M1341</f>
        <v>180.54</v>
      </c>
      <c r="O1341" s="26">
        <f>L1341-N1341</f>
        <v>64.17</v>
      </c>
      <c r="P1341">
        <f>IF(AND(OR(Dashboard!$C$5="All",F1341=Dashboard!$C$5),OR(Dashboard!$G$5="All",I1341=Dashboard!$G$5),OR(Dashboard!$K$5="All",G1341=Dashboard!$K$5)),1,0)</f>
        <v>1</v>
      </c>
      <c r="Q1341">
        <f>IF(P1341=1,IF(COUNTIFS($C$2:C1341,C1341,$P$2:P1341,1)=1,1,0),0)</f>
        <v>0</v>
      </c>
    </row>
    <row r="1342">
      <c r="A1342" s="24" t="n">
        <v>46118</v>
      </c>
      <c r="B1342" s="25" t="n">
        <v>46113</v>
      </c>
      <c r="C1342" t="inlineStr">
        <is>
          <t>SO-26476</t>
        </is>
      </c>
      <c r="D1342" t="inlineStr">
        <is>
          <t>Drewsome Kitchen</t>
        </is>
      </c>
      <c r="E1342" t="inlineStr">
        <is>
          <t>Restaurant</t>
        </is>
      </c>
      <c r="F1342" t="inlineStr">
        <is>
          <t>Regional</t>
        </is>
      </c>
      <c r="G1342" t="inlineStr">
        <is>
          <t>Sam O.</t>
        </is>
      </c>
      <c r="H1342" t="inlineStr">
        <is>
          <t>Rolled oats 5kg</t>
        </is>
      </c>
      <c r="I1342" t="inlineStr">
        <is>
          <t>Dry goods</t>
        </is>
      </c>
      <c r="J1342" t="n">
        <v>2</v>
      </c>
      <c r="K1342" s="26" t="n">
        <v>15.19</v>
      </c>
      <c r="L1342" s="26">
        <f>J1342*K1342</f>
        <v>30.38</v>
      </c>
      <c r="M1342" s="26" t="n">
        <v>10.21</v>
      </c>
      <c r="N1342" s="26">
        <f>J1342*M1342</f>
        <v>20.42</v>
      </c>
      <c r="O1342" s="26">
        <f>L1342-N1342</f>
        <v>9.96</v>
      </c>
      <c r="P1342">
        <f>IF(AND(OR(Dashboard!$C$5="All",F1342=Dashboard!$C$5),OR(Dashboard!$G$5="All",I1342=Dashboard!$G$5),OR(Dashboard!$K$5="All",G1342=Dashboard!$K$5)),1,0)</f>
        <v>1</v>
      </c>
      <c r="Q1342">
        <f>IF(P1342=1,IF(COUNTIFS($C$2:C1342,C1342,$P$2:P1342,1)=1,1,0),0)</f>
        <v>1</v>
      </c>
    </row>
    <row r="1343">
      <c r="A1343" s="24" t="n">
        <v>46118</v>
      </c>
      <c r="B1343" s="25" t="n">
        <v>46113</v>
      </c>
      <c r="C1343" t="inlineStr">
        <is>
          <t>SO-26476</t>
        </is>
      </c>
      <c r="D1343" t="inlineStr">
        <is>
          <t>Drewsome Kitchen</t>
        </is>
      </c>
      <c r="E1343" t="inlineStr">
        <is>
          <t>Restaurant</t>
        </is>
      </c>
      <c r="F1343" t="inlineStr">
        <is>
          <t>Regional</t>
        </is>
      </c>
      <c r="G1343" t="inlineStr">
        <is>
          <t>Sam O.</t>
        </is>
      </c>
      <c r="H1343" t="inlineStr">
        <is>
          <t>Full cream milk 2L x6</t>
        </is>
      </c>
      <c r="I1343" t="inlineStr">
        <is>
          <t>Dairy &amp; eggs</t>
        </is>
      </c>
      <c r="J1343" t="n">
        <v>11</v>
      </c>
      <c r="K1343" s="26" t="n">
        <v>16.07</v>
      </c>
      <c r="L1343" s="26">
        <f>J1343*K1343</f>
        <v>176.77</v>
      </c>
      <c r="M1343" s="26" t="n">
        <v>12.68</v>
      </c>
      <c r="N1343" s="26">
        <f>J1343*M1343</f>
        <v>139.48</v>
      </c>
      <c r="O1343" s="26">
        <f>L1343-N1343</f>
        <v>37.29</v>
      </c>
      <c r="P1343">
        <f>IF(AND(OR(Dashboard!$C$5="All",F1343=Dashboard!$C$5),OR(Dashboard!$G$5="All",I1343=Dashboard!$G$5),OR(Dashboard!$K$5="All",G1343=Dashboard!$K$5)),1,0)</f>
        <v>1</v>
      </c>
      <c r="Q1343">
        <f>IF(P1343=1,IF(COUNTIFS($C$2:C1343,C1343,$P$2:P1343,1)=1,1,0),0)</f>
        <v>0</v>
      </c>
    </row>
    <row r="1344">
      <c r="A1344" s="24" t="n">
        <v>46118</v>
      </c>
      <c r="B1344" s="25" t="n">
        <v>46113</v>
      </c>
      <c r="C1344" t="inlineStr">
        <is>
          <t>SO-26476</t>
        </is>
      </c>
      <c r="D1344" t="inlineStr">
        <is>
          <t>Drewsome Kitchen</t>
        </is>
      </c>
      <c r="E1344" t="inlineStr">
        <is>
          <t>Restaurant</t>
        </is>
      </c>
      <c r="F1344" t="inlineStr">
        <is>
          <t>Regional</t>
        </is>
      </c>
      <c r="G1344" t="inlineStr">
        <is>
          <t>Sam O.</t>
        </is>
      </c>
      <c r="H1344" t="inlineStr">
        <is>
          <t>Chips 2.5kg x4</t>
        </is>
      </c>
      <c r="I1344" t="inlineStr">
        <is>
          <t>Frozen</t>
        </is>
      </c>
      <c r="J1344" t="n">
        <v>10</v>
      </c>
      <c r="K1344" s="26" t="n">
        <v>30.49</v>
      </c>
      <c r="L1344" s="26">
        <f>J1344*K1344</f>
        <v>304.9</v>
      </c>
      <c r="M1344" s="26" t="n">
        <v>22.51</v>
      </c>
      <c r="N1344" s="26">
        <f>J1344*M1344</f>
        <v>225.1</v>
      </c>
      <c r="O1344" s="26">
        <f>L1344-N1344</f>
        <v>79.8</v>
      </c>
      <c r="P1344">
        <f>IF(AND(OR(Dashboard!$C$5="All",F1344=Dashboard!$C$5),OR(Dashboard!$G$5="All",I1344=Dashboard!$G$5),OR(Dashboard!$K$5="All",G1344=Dashboard!$K$5)),1,0)</f>
        <v>1</v>
      </c>
      <c r="Q1344">
        <f>IF(P1344=1,IF(COUNTIFS($C$2:C1344,C1344,$P$2:P1344,1)=1,1,0),0)</f>
        <v>0</v>
      </c>
    </row>
    <row r="1345">
      <c r="A1345" s="24" t="n">
        <v>46119</v>
      </c>
      <c r="B1345" s="25" t="n">
        <v>46113</v>
      </c>
      <c r="C1345" t="inlineStr">
        <is>
          <t>SO-26455</t>
        </is>
      </c>
      <c r="D1345" t="inlineStr">
        <is>
          <t>Kellamere Bistro</t>
        </is>
      </c>
      <c r="E1345" t="inlineStr">
        <is>
          <t>Restaurant</t>
        </is>
      </c>
      <c r="F1345" t="inlineStr">
        <is>
          <t>East</t>
        </is>
      </c>
      <c r="G1345" t="inlineStr">
        <is>
          <t>Priya N.</t>
        </is>
      </c>
      <c r="H1345" t="inlineStr">
        <is>
          <t>Chickpeas 2kg</t>
        </is>
      </c>
      <c r="I1345" t="inlineStr">
        <is>
          <t>Dry goods</t>
        </is>
      </c>
      <c r="J1345" t="n">
        <v>10</v>
      </c>
      <c r="K1345" s="26" t="n">
        <v>9.48</v>
      </c>
      <c r="L1345" s="26">
        <f>J1345*K1345</f>
        <v>94.8</v>
      </c>
      <c r="M1345" s="26" t="n">
        <v>6.7</v>
      </c>
      <c r="N1345" s="26">
        <f>J1345*M1345</f>
        <v>67</v>
      </c>
      <c r="O1345" s="26">
        <f>L1345-N1345</f>
        <v>27.8</v>
      </c>
      <c r="P1345">
        <f>IF(AND(OR(Dashboard!$C$5="All",F1345=Dashboard!$C$5),OR(Dashboard!$G$5="All",I1345=Dashboard!$G$5),OR(Dashboard!$K$5="All",G1345=Dashboard!$K$5)),1,0)</f>
        <v>1</v>
      </c>
      <c r="Q1345">
        <f>IF(P1345=1,IF(COUNTIFS($C$2:C1345,C1345,$P$2:P1345,1)=1,1,0),0)</f>
        <v>1</v>
      </c>
    </row>
    <row r="1346">
      <c r="A1346" s="24" t="n">
        <v>46119</v>
      </c>
      <c r="B1346" s="25" t="n">
        <v>46113</v>
      </c>
      <c r="C1346" t="inlineStr">
        <is>
          <t>SO-26455</t>
        </is>
      </c>
      <c r="D1346" t="inlineStr">
        <is>
          <t>Kellamere Bistro</t>
        </is>
      </c>
      <c r="E1346" t="inlineStr">
        <is>
          <t>Restaurant</t>
        </is>
      </c>
      <c r="F1346" t="inlineStr">
        <is>
          <t>East</t>
        </is>
      </c>
      <c r="G1346" t="inlineStr">
        <is>
          <t>Priya N.</t>
        </is>
      </c>
      <c r="H1346" t="inlineStr">
        <is>
          <t>Croissant dough x48</t>
        </is>
      </c>
      <c r="I1346" t="inlineStr">
        <is>
          <t>Bakery</t>
        </is>
      </c>
      <c r="J1346" t="n">
        <v>12</v>
      </c>
      <c r="K1346" s="26" t="n">
        <v>69.22</v>
      </c>
      <c r="L1346" s="26">
        <f>J1346*K1346</f>
        <v>830.64</v>
      </c>
      <c r="M1346" s="26" t="n">
        <v>41.47</v>
      </c>
      <c r="N1346" s="26">
        <f>J1346*M1346</f>
        <v>497.64</v>
      </c>
      <c r="O1346" s="26">
        <f>L1346-N1346</f>
        <v>333</v>
      </c>
      <c r="P1346">
        <f>IF(AND(OR(Dashboard!$C$5="All",F1346=Dashboard!$C$5),OR(Dashboard!$G$5="All",I1346=Dashboard!$G$5),OR(Dashboard!$K$5="All",G1346=Dashboard!$K$5)),1,0)</f>
        <v>1</v>
      </c>
      <c r="Q1346">
        <f>IF(P1346=1,IF(COUNTIFS($C$2:C1346,C1346,$P$2:P1346,1)=1,1,0),0)</f>
        <v>0</v>
      </c>
    </row>
    <row r="1347">
      <c r="A1347" s="24" t="n">
        <v>46119</v>
      </c>
      <c r="B1347" s="25" t="n">
        <v>46113</v>
      </c>
      <c r="C1347" t="inlineStr">
        <is>
          <t>SO-26455</t>
        </is>
      </c>
      <c r="D1347" t="inlineStr">
        <is>
          <t>Kellamere Bistro</t>
        </is>
      </c>
      <c r="E1347" t="inlineStr">
        <is>
          <t>Restaurant</t>
        </is>
      </c>
      <c r="F1347" t="inlineStr">
        <is>
          <t>East</t>
        </is>
      </c>
      <c r="G1347" t="inlineStr">
        <is>
          <t>Priya N.</t>
        </is>
      </c>
      <c r="H1347" t="inlineStr">
        <is>
          <t>Coffee beans 1kg</t>
        </is>
      </c>
      <c r="I1347" t="inlineStr">
        <is>
          <t>Beverages</t>
        </is>
      </c>
      <c r="J1347" t="n">
        <v>3</v>
      </c>
      <c r="K1347" s="26" t="n">
        <v>32.45</v>
      </c>
      <c r="L1347" s="26">
        <f>J1347*K1347</f>
        <v>97.35</v>
      </c>
      <c r="M1347" s="26" t="n">
        <v>20.91</v>
      </c>
      <c r="N1347" s="26">
        <f>J1347*M1347</f>
        <v>62.73</v>
      </c>
      <c r="O1347" s="26">
        <f>L1347-N1347</f>
        <v>34.62</v>
      </c>
      <c r="P1347">
        <f>IF(AND(OR(Dashboard!$C$5="All",F1347=Dashboard!$C$5),OR(Dashboard!$G$5="All",I1347=Dashboard!$G$5),OR(Dashboard!$K$5="All",G1347=Dashboard!$K$5)),1,0)</f>
        <v>1</v>
      </c>
      <c r="Q1347">
        <f>IF(P1347=1,IF(COUNTIFS($C$2:C1347,C1347,$P$2:P1347,1)=1,1,0),0)</f>
        <v>0</v>
      </c>
    </row>
    <row r="1348">
      <c r="A1348" s="24" t="n">
        <v>46119</v>
      </c>
      <c r="B1348" s="25" t="n">
        <v>46113</v>
      </c>
      <c r="C1348" t="inlineStr">
        <is>
          <t>SO-26462</t>
        </is>
      </c>
      <c r="D1348" t="inlineStr">
        <is>
          <t>Thornable Kitchen</t>
        </is>
      </c>
      <c r="E1348" t="inlineStr">
        <is>
          <t>Restaurant</t>
        </is>
      </c>
      <c r="F1348" t="inlineStr">
        <is>
          <t>South</t>
        </is>
      </c>
      <c r="G1348" t="inlineStr">
        <is>
          <t>Tom W.</t>
        </is>
      </c>
      <c r="H1348" t="inlineStr">
        <is>
          <t>Chickpeas 2kg</t>
        </is>
      </c>
      <c r="I1348" t="inlineStr">
        <is>
          <t>Dry goods</t>
        </is>
      </c>
      <c r="J1348" t="n">
        <v>7</v>
      </c>
      <c r="K1348" s="26" t="n">
        <v>9.48</v>
      </c>
      <c r="L1348" s="26">
        <f>J1348*K1348</f>
        <v>66.36</v>
      </c>
      <c r="M1348" s="26" t="n">
        <v>6.79</v>
      </c>
      <c r="N1348" s="26">
        <f>J1348*M1348</f>
        <v>47.53</v>
      </c>
      <c r="O1348" s="26">
        <f>L1348-N1348</f>
        <v>18.83</v>
      </c>
      <c r="P1348">
        <f>IF(AND(OR(Dashboard!$C$5="All",F1348=Dashboard!$C$5),OR(Dashboard!$G$5="All",I1348=Dashboard!$G$5),OR(Dashboard!$K$5="All",G1348=Dashboard!$K$5)),1,0)</f>
        <v>1</v>
      </c>
      <c r="Q1348">
        <f>IF(P1348=1,IF(COUNTIFS($C$2:C1348,C1348,$P$2:P1348,1)=1,1,0),0)</f>
        <v>1</v>
      </c>
    </row>
    <row r="1349">
      <c r="A1349" s="24" t="n">
        <v>46119</v>
      </c>
      <c r="B1349" s="25" t="n">
        <v>46113</v>
      </c>
      <c r="C1349" t="inlineStr">
        <is>
          <t>SO-26462</t>
        </is>
      </c>
      <c r="D1349" t="inlineStr">
        <is>
          <t>Thornable Kitchen</t>
        </is>
      </c>
      <c r="E1349" t="inlineStr">
        <is>
          <t>Restaurant</t>
        </is>
      </c>
      <c r="F1349" t="inlineStr">
        <is>
          <t>South</t>
        </is>
      </c>
      <c r="G1349" t="inlineStr">
        <is>
          <t>Tom W.</t>
        </is>
      </c>
      <c r="H1349" t="inlineStr">
        <is>
          <t>Barista milk 1L x12</t>
        </is>
      </c>
      <c r="I1349" t="inlineStr">
        <is>
          <t>Dairy &amp; eggs</t>
        </is>
      </c>
      <c r="J1349" t="n">
        <v>13</v>
      </c>
      <c r="K1349" s="26" t="n">
        <v>27.19</v>
      </c>
      <c r="L1349" s="26">
        <f>J1349*K1349</f>
        <v>353.47</v>
      </c>
      <c r="M1349" s="26" t="n">
        <v>20.66</v>
      </c>
      <c r="N1349" s="26">
        <f>J1349*M1349</f>
        <v>268.58</v>
      </c>
      <c r="O1349" s="26">
        <f>L1349-N1349</f>
        <v>84.89</v>
      </c>
      <c r="P1349">
        <f>IF(AND(OR(Dashboard!$C$5="All",F1349=Dashboard!$C$5),OR(Dashboard!$G$5="All",I1349=Dashboard!$G$5),OR(Dashboard!$K$5="All",G1349=Dashboard!$K$5)),1,0)</f>
        <v>1</v>
      </c>
      <c r="Q1349">
        <f>IF(P1349=1,IF(COUNTIFS($C$2:C1349,C1349,$P$2:P1349,1)=1,1,0),0)</f>
        <v>0</v>
      </c>
    </row>
    <row r="1350">
      <c r="A1350" s="24" t="n">
        <v>46120</v>
      </c>
      <c r="B1350" s="25" t="n">
        <v>46113</v>
      </c>
      <c r="C1350" t="inlineStr">
        <is>
          <t>SO-26466</t>
        </is>
      </c>
      <c r="D1350" t="inlineStr">
        <is>
          <t>Quellow Kitchen</t>
        </is>
      </c>
      <c r="E1350" t="inlineStr">
        <is>
          <t>Restaurant</t>
        </is>
      </c>
      <c r="F1350" t="inlineStr">
        <is>
          <t>West</t>
        </is>
      </c>
      <c r="G1350" t="inlineStr">
        <is>
          <t>Lena K.</t>
        </is>
      </c>
      <c r="H1350" t="inlineStr">
        <is>
          <t>Sourdough loaf x10</t>
        </is>
      </c>
      <c r="I1350" t="inlineStr">
        <is>
          <t>Bakery</t>
        </is>
      </c>
      <c r="J1350" t="n">
        <v>8</v>
      </c>
      <c r="K1350" s="26" t="n">
        <v>53.56</v>
      </c>
      <c r="L1350" s="26">
        <f>J1350*K1350</f>
        <v>428.48</v>
      </c>
      <c r="M1350" s="26" t="n">
        <v>29.85</v>
      </c>
      <c r="N1350" s="26">
        <f>J1350*M1350</f>
        <v>238.8</v>
      </c>
      <c r="O1350" s="26">
        <f>L1350-N1350</f>
        <v>189.68</v>
      </c>
      <c r="P1350">
        <f>IF(AND(OR(Dashboard!$C$5="All",F1350=Dashboard!$C$5),OR(Dashboard!$G$5="All",I1350=Dashboard!$G$5),OR(Dashboard!$K$5="All",G1350=Dashboard!$K$5)),1,0)</f>
        <v>1</v>
      </c>
      <c r="Q1350">
        <f>IF(P1350=1,IF(COUNTIFS($C$2:C1350,C1350,$P$2:P1350,1)=1,1,0),0)</f>
        <v>1</v>
      </c>
    </row>
    <row r="1351">
      <c r="A1351" s="24" t="n">
        <v>46120</v>
      </c>
      <c r="B1351" s="25" t="n">
        <v>46113</v>
      </c>
      <c r="C1351" t="inlineStr">
        <is>
          <t>SO-26466</t>
        </is>
      </c>
      <c r="D1351" t="inlineStr">
        <is>
          <t>Quellow Kitchen</t>
        </is>
      </c>
      <c r="E1351" t="inlineStr">
        <is>
          <t>Restaurant</t>
        </is>
      </c>
      <c r="F1351" t="inlineStr">
        <is>
          <t>West</t>
        </is>
      </c>
      <c r="G1351" t="inlineStr">
        <is>
          <t>Lena K.</t>
        </is>
      </c>
      <c r="H1351" t="inlineStr">
        <is>
          <t>Sparkling water 24pk</t>
        </is>
      </c>
      <c r="I1351" t="inlineStr">
        <is>
          <t>Beverages</t>
        </is>
      </c>
      <c r="J1351" t="n">
        <v>5</v>
      </c>
      <c r="K1351" s="26" t="n">
        <v>22.25</v>
      </c>
      <c r="L1351" s="26">
        <f>J1351*K1351</f>
        <v>111.25</v>
      </c>
      <c r="M1351" s="26" t="n">
        <v>14.45</v>
      </c>
      <c r="N1351" s="26">
        <f>J1351*M1351</f>
        <v>72.25</v>
      </c>
      <c r="O1351" s="26">
        <f>L1351-N1351</f>
        <v>39</v>
      </c>
      <c r="P1351">
        <f>IF(AND(OR(Dashboard!$C$5="All",F1351=Dashboard!$C$5),OR(Dashboard!$G$5="All",I1351=Dashboard!$G$5),OR(Dashboard!$K$5="All",G1351=Dashboard!$K$5)),1,0)</f>
        <v>1</v>
      </c>
      <c r="Q1351">
        <f>IF(P1351=1,IF(COUNTIFS($C$2:C1351,C1351,$P$2:P1351,1)=1,1,0),0)</f>
        <v>0</v>
      </c>
    </row>
    <row r="1352">
      <c r="A1352" s="24" t="n">
        <v>46120</v>
      </c>
      <c r="B1352" s="25" t="n">
        <v>46113</v>
      </c>
      <c r="C1352" t="inlineStr">
        <is>
          <t>SO-26466</t>
        </is>
      </c>
      <c r="D1352" t="inlineStr">
        <is>
          <t>Quellow Kitchen</t>
        </is>
      </c>
      <c r="E1352" t="inlineStr">
        <is>
          <t>Restaurant</t>
        </is>
      </c>
      <c r="F1352" t="inlineStr">
        <is>
          <t>West</t>
        </is>
      </c>
      <c r="G1352" t="inlineStr">
        <is>
          <t>Lena K.</t>
        </is>
      </c>
      <c r="H1352" t="inlineStr">
        <is>
          <t>Unsalted butter 5kg</t>
        </is>
      </c>
      <c r="I1352" t="inlineStr">
        <is>
          <t>Dairy &amp; eggs</t>
        </is>
      </c>
      <c r="J1352" t="n">
        <v>3</v>
      </c>
      <c r="K1352" s="26" t="n">
        <v>59.74</v>
      </c>
      <c r="L1352" s="26">
        <f>J1352*K1352</f>
        <v>179.22</v>
      </c>
      <c r="M1352" s="26" t="n">
        <v>43.77</v>
      </c>
      <c r="N1352" s="26">
        <f>J1352*M1352</f>
        <v>131.31</v>
      </c>
      <c r="O1352" s="26">
        <f>L1352-N1352</f>
        <v>47.91</v>
      </c>
      <c r="P1352">
        <f>IF(AND(OR(Dashboard!$C$5="All",F1352=Dashboard!$C$5),OR(Dashboard!$G$5="All",I1352=Dashboard!$G$5),OR(Dashboard!$K$5="All",G1352=Dashboard!$K$5)),1,0)</f>
        <v>1</v>
      </c>
      <c r="Q1352">
        <f>IF(P1352=1,IF(COUNTIFS($C$2:C1352,C1352,$P$2:P1352,1)=1,1,0),0)</f>
        <v>0</v>
      </c>
    </row>
    <row r="1353">
      <c r="A1353" s="24" t="n">
        <v>46120</v>
      </c>
      <c r="B1353" s="25" t="n">
        <v>46113</v>
      </c>
      <c r="C1353" t="inlineStr">
        <is>
          <t>SO-26466</t>
        </is>
      </c>
      <c r="D1353" t="inlineStr">
        <is>
          <t>Quellow Kitchen</t>
        </is>
      </c>
      <c r="E1353" t="inlineStr">
        <is>
          <t>Restaurant</t>
        </is>
      </c>
      <c r="F1353" t="inlineStr">
        <is>
          <t>West</t>
        </is>
      </c>
      <c r="G1353" t="inlineStr">
        <is>
          <t>Lena K.</t>
        </is>
      </c>
      <c r="H1353" t="inlineStr">
        <is>
          <t>Olive oil 4L</t>
        </is>
      </c>
      <c r="I1353" t="inlineStr">
        <is>
          <t>Dry goods</t>
        </is>
      </c>
      <c r="J1353" t="n">
        <v>10</v>
      </c>
      <c r="K1353" s="26" t="n">
        <v>40.07</v>
      </c>
      <c r="L1353" s="26">
        <f>J1353*K1353</f>
        <v>400.7</v>
      </c>
      <c r="M1353" s="26" t="n">
        <v>28.72</v>
      </c>
      <c r="N1353" s="26">
        <f>J1353*M1353</f>
        <v>287.2</v>
      </c>
      <c r="O1353" s="26">
        <f>L1353-N1353</f>
        <v>113.5</v>
      </c>
      <c r="P1353">
        <f>IF(AND(OR(Dashboard!$C$5="All",F1353=Dashboard!$C$5),OR(Dashboard!$G$5="All",I1353=Dashboard!$G$5),OR(Dashboard!$K$5="All",G1353=Dashboard!$K$5)),1,0)</f>
        <v>1</v>
      </c>
      <c r="Q1353">
        <f>IF(P1353=1,IF(COUNTIFS($C$2:C1353,C1353,$P$2:P1353,1)=1,1,0),0)</f>
        <v>0</v>
      </c>
    </row>
    <row r="1354">
      <c r="A1354" s="24" t="n">
        <v>46120</v>
      </c>
      <c r="B1354" s="25" t="n">
        <v>46113</v>
      </c>
      <c r="C1354" t="inlineStr">
        <is>
          <t>SO-26478</t>
        </is>
      </c>
      <c r="D1354" t="inlineStr">
        <is>
          <t>Lumsey Kitchen</t>
        </is>
      </c>
      <c r="E1354" t="inlineStr">
        <is>
          <t>Restaurant</t>
        </is>
      </c>
      <c r="F1354" t="inlineStr">
        <is>
          <t>West</t>
        </is>
      </c>
      <c r="G1354" t="inlineStr">
        <is>
          <t>Lena K.</t>
        </is>
      </c>
      <c r="H1354" t="inlineStr">
        <is>
          <t>Loose-leaf tea 500g</t>
        </is>
      </c>
      <c r="I1354" t="inlineStr">
        <is>
          <t>Beverages</t>
        </is>
      </c>
      <c r="J1354" t="n">
        <v>10</v>
      </c>
      <c r="K1354" s="26" t="n">
        <v>19.47</v>
      </c>
      <c r="L1354" s="26">
        <f>J1354*K1354</f>
        <v>194.7</v>
      </c>
      <c r="M1354" s="26" t="n">
        <v>12.54</v>
      </c>
      <c r="N1354" s="26">
        <f>J1354*M1354</f>
        <v>125.4</v>
      </c>
      <c r="O1354" s="26">
        <f>L1354-N1354</f>
        <v>69.3</v>
      </c>
      <c r="P1354">
        <f>IF(AND(OR(Dashboard!$C$5="All",F1354=Dashboard!$C$5),OR(Dashboard!$G$5="All",I1354=Dashboard!$G$5),OR(Dashboard!$K$5="All",G1354=Dashboard!$K$5)),1,0)</f>
        <v>1</v>
      </c>
      <c r="Q1354">
        <f>IF(P1354=1,IF(COUNTIFS($C$2:C1354,C1354,$P$2:P1354,1)=1,1,0),0)</f>
        <v>1</v>
      </c>
    </row>
    <row r="1355">
      <c r="A1355" s="24" t="n">
        <v>46120</v>
      </c>
      <c r="B1355" s="25" t="n">
        <v>46113</v>
      </c>
      <c r="C1355" t="inlineStr">
        <is>
          <t>SO-26478</t>
        </is>
      </c>
      <c r="D1355" t="inlineStr">
        <is>
          <t>Lumsey Kitchen</t>
        </is>
      </c>
      <c r="E1355" t="inlineStr">
        <is>
          <t>Restaurant</t>
        </is>
      </c>
      <c r="F1355" t="inlineStr">
        <is>
          <t>West</t>
        </is>
      </c>
      <c r="G1355" t="inlineStr">
        <is>
          <t>Lena K.</t>
        </is>
      </c>
      <c r="H1355" t="inlineStr">
        <is>
          <t>Barista milk 1L x12</t>
        </is>
      </c>
      <c r="I1355" t="inlineStr">
        <is>
          <t>Dairy &amp; eggs</t>
        </is>
      </c>
      <c r="J1355" t="n">
        <v>9</v>
      </c>
      <c r="K1355" s="26" t="n">
        <v>27.19</v>
      </c>
      <c r="L1355" s="26">
        <f>J1355*K1355</f>
        <v>244.71</v>
      </c>
      <c r="M1355" s="26" t="n">
        <v>20.41</v>
      </c>
      <c r="N1355" s="26">
        <f>J1355*M1355</f>
        <v>183.69</v>
      </c>
      <c r="O1355" s="26">
        <f>L1355-N1355</f>
        <v>61.02</v>
      </c>
      <c r="P1355">
        <f>IF(AND(OR(Dashboard!$C$5="All",F1355=Dashboard!$C$5),OR(Dashboard!$G$5="All",I1355=Dashboard!$G$5),OR(Dashboard!$K$5="All",G1355=Dashboard!$K$5)),1,0)</f>
        <v>1</v>
      </c>
      <c r="Q1355">
        <f>IF(P1355=1,IF(COUNTIFS($C$2:C1355,C1355,$P$2:P1355,1)=1,1,0),0)</f>
        <v>0</v>
      </c>
    </row>
    <row r="1356">
      <c r="A1356" s="24" t="n">
        <v>46120</v>
      </c>
      <c r="B1356" s="25" t="n">
        <v>46113</v>
      </c>
      <c r="C1356" t="inlineStr">
        <is>
          <t>SO-26489</t>
        </is>
      </c>
      <c r="D1356" t="inlineStr">
        <is>
          <t>Vantrey Pantry</t>
        </is>
      </c>
      <c r="E1356" t="inlineStr">
        <is>
          <t>Grocer</t>
        </is>
      </c>
      <c r="F1356" t="inlineStr">
        <is>
          <t>West</t>
        </is>
      </c>
      <c r="G1356" t="inlineStr">
        <is>
          <t>Lena K.</t>
        </is>
      </c>
      <c r="H1356" t="inlineStr">
        <is>
          <t>Unsalted butter 5kg</t>
        </is>
      </c>
      <c r="I1356" t="inlineStr">
        <is>
          <t>Dairy &amp; eggs</t>
        </is>
      </c>
      <c r="J1356" t="n">
        <v>6</v>
      </c>
      <c r="K1356" s="26" t="n">
        <v>59.74</v>
      </c>
      <c r="L1356" s="26">
        <f>J1356*K1356</f>
        <v>358.44</v>
      </c>
      <c r="M1356" s="26" t="n">
        <v>43.72</v>
      </c>
      <c r="N1356" s="26">
        <f>J1356*M1356</f>
        <v>262.32</v>
      </c>
      <c r="O1356" s="26">
        <f>L1356-N1356</f>
        <v>96.12</v>
      </c>
      <c r="P1356">
        <f>IF(AND(OR(Dashboard!$C$5="All",F1356=Dashboard!$C$5),OR(Dashboard!$G$5="All",I1356=Dashboard!$G$5),OR(Dashboard!$K$5="All",G1356=Dashboard!$K$5)),1,0)</f>
        <v>1</v>
      </c>
      <c r="Q1356">
        <f>IF(P1356=1,IF(COUNTIFS($C$2:C1356,C1356,$P$2:P1356,1)=1,1,0),0)</f>
        <v>1</v>
      </c>
    </row>
    <row r="1357">
      <c r="A1357" s="24" t="n">
        <v>46120</v>
      </c>
      <c r="B1357" s="25" t="n">
        <v>46113</v>
      </c>
      <c r="C1357" t="inlineStr">
        <is>
          <t>SO-26489</t>
        </is>
      </c>
      <c r="D1357" t="inlineStr">
        <is>
          <t>Vantrey Pantry</t>
        </is>
      </c>
      <c r="E1357" t="inlineStr">
        <is>
          <t>Grocer</t>
        </is>
      </c>
      <c r="F1357" t="inlineStr">
        <is>
          <t>West</t>
        </is>
      </c>
      <c r="G1357" t="inlineStr">
        <is>
          <t>Lena K.</t>
        </is>
      </c>
      <c r="H1357" t="inlineStr">
        <is>
          <t>Croissant dough x48</t>
        </is>
      </c>
      <c r="I1357" t="inlineStr">
        <is>
          <t>Bakery</t>
        </is>
      </c>
      <c r="J1357" t="n">
        <v>11</v>
      </c>
      <c r="K1357" s="26" t="n">
        <v>69.22</v>
      </c>
      <c r="L1357" s="26">
        <f>J1357*K1357</f>
        <v>761.42</v>
      </c>
      <c r="M1357" s="26" t="n">
        <v>39.13</v>
      </c>
      <c r="N1357" s="26">
        <f>J1357*M1357</f>
        <v>430.43</v>
      </c>
      <c r="O1357" s="26">
        <f>L1357-N1357</f>
        <v>330.99</v>
      </c>
      <c r="P1357">
        <f>IF(AND(OR(Dashboard!$C$5="All",F1357=Dashboard!$C$5),OR(Dashboard!$G$5="All",I1357=Dashboard!$G$5),OR(Dashboard!$K$5="All",G1357=Dashboard!$K$5)),1,0)</f>
        <v>1</v>
      </c>
      <c r="Q1357">
        <f>IF(P1357=1,IF(COUNTIFS($C$2:C1357,C1357,$P$2:P1357,1)=1,1,0),0)</f>
        <v>0</v>
      </c>
    </row>
    <row r="1358">
      <c r="A1358" s="24" t="n">
        <v>46121</v>
      </c>
      <c r="B1358" s="25" t="n">
        <v>46113</v>
      </c>
      <c r="C1358" t="inlineStr">
        <is>
          <t>SO-26456</t>
        </is>
      </c>
      <c r="D1358" t="inlineStr">
        <is>
          <t>Saltrey Fine Foods</t>
        </is>
      </c>
      <c r="E1358" t="inlineStr">
        <is>
          <t>Grocer</t>
        </is>
      </c>
      <c r="F1358" t="inlineStr">
        <is>
          <t>North</t>
        </is>
      </c>
      <c r="G1358" t="inlineStr">
        <is>
          <t>Priya N.</t>
        </is>
      </c>
      <c r="H1358" t="inlineStr">
        <is>
          <t>Gelato 5L</t>
        </is>
      </c>
      <c r="I1358" t="inlineStr">
        <is>
          <t>Frozen</t>
        </is>
      </c>
      <c r="J1358" t="n">
        <v>22</v>
      </c>
      <c r="K1358" s="26" t="n">
        <v>47.9</v>
      </c>
      <c r="L1358" s="26">
        <f>J1358*K1358</f>
        <v>1053.8</v>
      </c>
      <c r="M1358" s="26" t="n">
        <v>34.48</v>
      </c>
      <c r="N1358" s="26">
        <f>J1358*M1358</f>
        <v>758.56</v>
      </c>
      <c r="O1358" s="26">
        <f>L1358-N1358</f>
        <v>295.24</v>
      </c>
      <c r="P1358">
        <f>IF(AND(OR(Dashboard!$C$5="All",F1358=Dashboard!$C$5),OR(Dashboard!$G$5="All",I1358=Dashboard!$G$5),OR(Dashboard!$K$5="All",G1358=Dashboard!$K$5)),1,0)</f>
        <v>1</v>
      </c>
      <c r="Q1358">
        <f>IF(P1358=1,IF(COUNTIFS($C$2:C1358,C1358,$P$2:P1358,1)=1,1,0),0)</f>
        <v>1</v>
      </c>
    </row>
    <row r="1359">
      <c r="A1359" s="24" t="n">
        <v>46121</v>
      </c>
      <c r="B1359" s="25" t="n">
        <v>46113</v>
      </c>
      <c r="C1359" t="inlineStr">
        <is>
          <t>SO-26456</t>
        </is>
      </c>
      <c r="D1359" t="inlineStr">
        <is>
          <t>Saltrey Fine Foods</t>
        </is>
      </c>
      <c r="E1359" t="inlineStr">
        <is>
          <t>Grocer</t>
        </is>
      </c>
      <c r="F1359" t="inlineStr">
        <is>
          <t>North</t>
        </is>
      </c>
      <c r="G1359" t="inlineStr">
        <is>
          <t>Priya N.</t>
        </is>
      </c>
      <c r="H1359" t="inlineStr">
        <is>
          <t>Sourdough loaf x10</t>
        </is>
      </c>
      <c r="I1359" t="inlineStr">
        <is>
          <t>Bakery</t>
        </is>
      </c>
      <c r="J1359" t="n">
        <v>10</v>
      </c>
      <c r="K1359" s="26" t="n">
        <v>53.56</v>
      </c>
      <c r="L1359" s="26">
        <f>J1359*K1359</f>
        <v>535.6</v>
      </c>
      <c r="M1359" s="26" t="n">
        <v>32.39</v>
      </c>
      <c r="N1359" s="26">
        <f>J1359*M1359</f>
        <v>323.9</v>
      </c>
      <c r="O1359" s="26">
        <f>L1359-N1359</f>
        <v>211.7</v>
      </c>
      <c r="P1359">
        <f>IF(AND(OR(Dashboard!$C$5="All",F1359=Dashboard!$C$5),OR(Dashboard!$G$5="All",I1359=Dashboard!$G$5),OR(Dashboard!$K$5="All",G1359=Dashboard!$K$5)),1,0)</f>
        <v>1</v>
      </c>
      <c r="Q1359">
        <f>IF(P1359=1,IF(COUNTIFS($C$2:C1359,C1359,$P$2:P1359,1)=1,1,0),0)</f>
        <v>0</v>
      </c>
    </row>
    <row r="1360">
      <c r="A1360" s="24" t="n">
        <v>46121</v>
      </c>
      <c r="B1360" s="25" t="n">
        <v>46113</v>
      </c>
      <c r="C1360" t="inlineStr">
        <is>
          <t>SO-26456</t>
        </is>
      </c>
      <c r="D1360" t="inlineStr">
        <is>
          <t>Saltrey Fine Foods</t>
        </is>
      </c>
      <c r="E1360" t="inlineStr">
        <is>
          <t>Grocer</t>
        </is>
      </c>
      <c r="F1360" t="inlineStr">
        <is>
          <t>North</t>
        </is>
      </c>
      <c r="G1360" t="inlineStr">
        <is>
          <t>Priya N.</t>
        </is>
      </c>
      <c r="H1360" t="inlineStr">
        <is>
          <t>Full cream milk 2L x6</t>
        </is>
      </c>
      <c r="I1360" t="inlineStr">
        <is>
          <t>Dairy &amp; eggs</t>
        </is>
      </c>
      <c r="J1360" t="n">
        <v>7</v>
      </c>
      <c r="K1360" s="26" t="n">
        <v>16.07</v>
      </c>
      <c r="L1360" s="26">
        <f>J1360*K1360</f>
        <v>112.49</v>
      </c>
      <c r="M1360" s="26" t="n">
        <v>11.74</v>
      </c>
      <c r="N1360" s="26">
        <f>J1360*M1360</f>
        <v>82.18</v>
      </c>
      <c r="O1360" s="26">
        <f>L1360-N1360</f>
        <v>30.31</v>
      </c>
      <c r="P1360">
        <f>IF(AND(OR(Dashboard!$C$5="All",F1360=Dashboard!$C$5),OR(Dashboard!$G$5="All",I1360=Dashboard!$G$5),OR(Dashboard!$K$5="All",G1360=Dashboard!$K$5)),1,0)</f>
        <v>1</v>
      </c>
      <c r="Q1360">
        <f>IF(P1360=1,IF(COUNTIFS($C$2:C1360,C1360,$P$2:P1360,1)=1,1,0),0)</f>
        <v>0</v>
      </c>
    </row>
    <row r="1361">
      <c r="A1361" s="24" t="n">
        <v>46122</v>
      </c>
      <c r="B1361" s="25" t="n">
        <v>46113</v>
      </c>
      <c r="C1361" t="inlineStr">
        <is>
          <t>SO-26459</t>
        </is>
      </c>
      <c r="D1361" t="inlineStr">
        <is>
          <t>Dunmarra Pantry</t>
        </is>
      </c>
      <c r="E1361" t="inlineStr">
        <is>
          <t>Grocer</t>
        </is>
      </c>
      <c r="F1361" t="inlineStr">
        <is>
          <t>North</t>
        </is>
      </c>
      <c r="G1361" t="inlineStr">
        <is>
          <t>Priya N.</t>
        </is>
      </c>
      <c r="H1361" t="inlineStr">
        <is>
          <t>Orange juice 2L x6</t>
        </is>
      </c>
      <c r="I1361" t="inlineStr">
        <is>
          <t>Beverages</t>
        </is>
      </c>
      <c r="J1361" t="n">
        <v>12</v>
      </c>
      <c r="K1361" s="26" t="n">
        <v>27.81</v>
      </c>
      <c r="L1361" s="26">
        <f>J1361*K1361</f>
        <v>333.72</v>
      </c>
      <c r="M1361" s="26" t="n">
        <v>18</v>
      </c>
      <c r="N1361" s="26">
        <f>J1361*M1361</f>
        <v>216</v>
      </c>
      <c r="O1361" s="26">
        <f>L1361-N1361</f>
        <v>117.72</v>
      </c>
      <c r="P1361">
        <f>IF(AND(OR(Dashboard!$C$5="All",F1361=Dashboard!$C$5),OR(Dashboard!$G$5="All",I1361=Dashboard!$G$5),OR(Dashboard!$K$5="All",G1361=Dashboard!$K$5)),1,0)</f>
        <v>1</v>
      </c>
      <c r="Q1361">
        <f>IF(P1361=1,IF(COUNTIFS($C$2:C1361,C1361,$P$2:P1361,1)=1,1,0),0)</f>
        <v>1</v>
      </c>
    </row>
    <row r="1362">
      <c r="A1362" s="24" t="n">
        <v>46122</v>
      </c>
      <c r="B1362" s="25" t="n">
        <v>46113</v>
      </c>
      <c r="C1362" t="inlineStr">
        <is>
          <t>SO-26459</t>
        </is>
      </c>
      <c r="D1362" t="inlineStr">
        <is>
          <t>Dunmarra Pantry</t>
        </is>
      </c>
      <c r="E1362" t="inlineStr">
        <is>
          <t>Grocer</t>
        </is>
      </c>
      <c r="F1362" t="inlineStr">
        <is>
          <t>North</t>
        </is>
      </c>
      <c r="G1362" t="inlineStr">
        <is>
          <t>Priya N.</t>
        </is>
      </c>
      <c r="H1362" t="inlineStr">
        <is>
          <t>Chickpeas 2kg</t>
        </is>
      </c>
      <c r="I1362" t="inlineStr">
        <is>
          <t>Dry goods</t>
        </is>
      </c>
      <c r="J1362" t="n">
        <v>20</v>
      </c>
      <c r="K1362" s="26" t="n">
        <v>9.48</v>
      </c>
      <c r="L1362" s="26">
        <f>J1362*K1362</f>
        <v>189.6</v>
      </c>
      <c r="M1362" s="26" t="n">
        <v>6.67</v>
      </c>
      <c r="N1362" s="26">
        <f>J1362*M1362</f>
        <v>133.4</v>
      </c>
      <c r="O1362" s="26">
        <f>L1362-N1362</f>
        <v>56.2</v>
      </c>
      <c r="P1362">
        <f>IF(AND(OR(Dashboard!$C$5="All",F1362=Dashboard!$C$5),OR(Dashboard!$G$5="All",I1362=Dashboard!$G$5),OR(Dashboard!$K$5="All",G1362=Dashboard!$K$5)),1,0)</f>
        <v>1</v>
      </c>
      <c r="Q1362">
        <f>IF(P1362=1,IF(COUNTIFS($C$2:C1362,C1362,$P$2:P1362,1)=1,1,0),0)</f>
        <v>0</v>
      </c>
    </row>
    <row r="1363">
      <c r="A1363" s="24" t="n">
        <v>46122</v>
      </c>
      <c r="B1363" s="25" t="n">
        <v>46113</v>
      </c>
      <c r="C1363" t="inlineStr">
        <is>
          <t>SO-26459</t>
        </is>
      </c>
      <c r="D1363" t="inlineStr">
        <is>
          <t>Dunmarra Pantry</t>
        </is>
      </c>
      <c r="E1363" t="inlineStr">
        <is>
          <t>Grocer</t>
        </is>
      </c>
      <c r="F1363" t="inlineStr">
        <is>
          <t>North</t>
        </is>
      </c>
      <c r="G1363" t="inlineStr">
        <is>
          <t>Priya N.</t>
        </is>
      </c>
      <c r="H1363" t="inlineStr">
        <is>
          <t>Unsalted butter 5kg</t>
        </is>
      </c>
      <c r="I1363" t="inlineStr">
        <is>
          <t>Dairy &amp; eggs</t>
        </is>
      </c>
      <c r="J1363" t="n">
        <v>15</v>
      </c>
      <c r="K1363" s="26" t="n">
        <v>59.74</v>
      </c>
      <c r="L1363" s="26">
        <f>J1363*K1363</f>
        <v>896.1</v>
      </c>
      <c r="M1363" s="26" t="n">
        <v>44.33</v>
      </c>
      <c r="N1363" s="26">
        <f>J1363*M1363</f>
        <v>664.95</v>
      </c>
      <c r="O1363" s="26">
        <f>L1363-N1363</f>
        <v>231.15</v>
      </c>
      <c r="P1363">
        <f>IF(AND(OR(Dashboard!$C$5="All",F1363=Dashboard!$C$5),OR(Dashboard!$G$5="All",I1363=Dashboard!$G$5),OR(Dashboard!$K$5="All",G1363=Dashboard!$K$5)),1,0)</f>
        <v>1</v>
      </c>
      <c r="Q1363">
        <f>IF(P1363=1,IF(COUNTIFS($C$2:C1363,C1363,$P$2:P1363,1)=1,1,0),0)</f>
        <v>0</v>
      </c>
    </row>
    <row r="1364">
      <c r="A1364" s="24" t="n">
        <v>46122</v>
      </c>
      <c r="B1364" s="25" t="n">
        <v>46113</v>
      </c>
      <c r="C1364" t="inlineStr">
        <is>
          <t>SO-26487</t>
        </is>
      </c>
      <c r="D1364" t="inlineStr">
        <is>
          <t>Lumsey Kitchen</t>
        </is>
      </c>
      <c r="E1364" t="inlineStr">
        <is>
          <t>Restaurant</t>
        </is>
      </c>
      <c r="F1364" t="inlineStr">
        <is>
          <t>West</t>
        </is>
      </c>
      <c r="G1364" t="inlineStr">
        <is>
          <t>Lena K.</t>
        </is>
      </c>
      <c r="H1364" t="inlineStr">
        <is>
          <t>Bagels x36</t>
        </is>
      </c>
      <c r="I1364" t="inlineStr">
        <is>
          <t>Bakery</t>
        </is>
      </c>
      <c r="J1364" t="n">
        <v>14</v>
      </c>
      <c r="K1364" s="26" t="n">
        <v>39.66</v>
      </c>
      <c r="L1364" s="26">
        <f>J1364*K1364</f>
        <v>555.24</v>
      </c>
      <c r="M1364" s="26" t="n">
        <v>22.2</v>
      </c>
      <c r="N1364" s="26">
        <f>J1364*M1364</f>
        <v>310.8</v>
      </c>
      <c r="O1364" s="26">
        <f>L1364-N1364</f>
        <v>244.44</v>
      </c>
      <c r="P1364">
        <f>IF(AND(OR(Dashboard!$C$5="All",F1364=Dashboard!$C$5),OR(Dashboard!$G$5="All",I1364=Dashboard!$G$5),OR(Dashboard!$K$5="All",G1364=Dashboard!$K$5)),1,0)</f>
        <v>1</v>
      </c>
      <c r="Q1364">
        <f>IF(P1364=1,IF(COUNTIFS($C$2:C1364,C1364,$P$2:P1364,1)=1,1,0),0)</f>
        <v>1</v>
      </c>
    </row>
    <row r="1365">
      <c r="A1365" s="24" t="n">
        <v>46122</v>
      </c>
      <c r="B1365" s="25" t="n">
        <v>46113</v>
      </c>
      <c r="C1365" t="inlineStr">
        <is>
          <t>SO-26487</t>
        </is>
      </c>
      <c r="D1365" t="inlineStr">
        <is>
          <t>Lumsey Kitchen</t>
        </is>
      </c>
      <c r="E1365" t="inlineStr">
        <is>
          <t>Restaurant</t>
        </is>
      </c>
      <c r="F1365" t="inlineStr">
        <is>
          <t>West</t>
        </is>
      </c>
      <c r="G1365" t="inlineStr">
        <is>
          <t>Lena K.</t>
        </is>
      </c>
      <c r="H1365" t="inlineStr">
        <is>
          <t>Unsalted butter 5kg</t>
        </is>
      </c>
      <c r="I1365" t="inlineStr">
        <is>
          <t>Dairy &amp; eggs</t>
        </is>
      </c>
      <c r="J1365" t="n">
        <v>9</v>
      </c>
      <c r="K1365" s="26" t="n">
        <v>59.74</v>
      </c>
      <c r="L1365" s="26">
        <f>J1365*K1365</f>
        <v>537.66</v>
      </c>
      <c r="M1365" s="26" t="n">
        <v>46.01</v>
      </c>
      <c r="N1365" s="26">
        <f>J1365*M1365</f>
        <v>414.09</v>
      </c>
      <c r="O1365" s="26">
        <f>L1365-N1365</f>
        <v>123.57</v>
      </c>
      <c r="P1365">
        <f>IF(AND(OR(Dashboard!$C$5="All",F1365=Dashboard!$C$5),OR(Dashboard!$G$5="All",I1365=Dashboard!$G$5),OR(Dashboard!$K$5="All",G1365=Dashboard!$K$5)),1,0)</f>
        <v>1</v>
      </c>
      <c r="Q1365">
        <f>IF(P1365=1,IF(COUNTIFS($C$2:C1365,C1365,$P$2:P1365,1)=1,1,0),0)</f>
        <v>0</v>
      </c>
    </row>
    <row r="1366">
      <c r="A1366" s="24" t="n">
        <v>46124</v>
      </c>
      <c r="B1366" s="25" t="n">
        <v>46113</v>
      </c>
      <c r="C1366" t="inlineStr">
        <is>
          <t>SO-26447</t>
        </is>
      </c>
      <c r="D1366" t="inlineStr">
        <is>
          <t>Thornable Kitchen</t>
        </is>
      </c>
      <c r="E1366" t="inlineStr">
        <is>
          <t>Restaurant</t>
        </is>
      </c>
      <c r="F1366" t="inlineStr">
        <is>
          <t>South</t>
        </is>
      </c>
      <c r="G1366" t="inlineStr">
        <is>
          <t>Tom W.</t>
        </is>
      </c>
      <c r="H1366" t="inlineStr">
        <is>
          <t>Unsalted butter 5kg</t>
        </is>
      </c>
      <c r="I1366" t="inlineStr">
        <is>
          <t>Dairy &amp; eggs</t>
        </is>
      </c>
      <c r="J1366" t="n">
        <v>5</v>
      </c>
      <c r="K1366" s="26" t="n">
        <v>59.74</v>
      </c>
      <c r="L1366" s="26">
        <f>J1366*K1366</f>
        <v>298.7</v>
      </c>
      <c r="M1366" s="26" t="n">
        <v>46.64</v>
      </c>
      <c r="N1366" s="26">
        <f>J1366*M1366</f>
        <v>233.2</v>
      </c>
      <c r="O1366" s="26">
        <f>L1366-N1366</f>
        <v>65.5</v>
      </c>
      <c r="P1366">
        <f>IF(AND(OR(Dashboard!$C$5="All",F1366=Dashboard!$C$5),OR(Dashboard!$G$5="All",I1366=Dashboard!$G$5),OR(Dashboard!$K$5="All",G1366=Dashboard!$K$5)),1,0)</f>
        <v>1</v>
      </c>
      <c r="Q1366">
        <f>IF(P1366=1,IF(COUNTIFS($C$2:C1366,C1366,$P$2:P1366,1)=1,1,0),0)</f>
        <v>1</v>
      </c>
    </row>
    <row r="1367">
      <c r="A1367" s="24" t="n">
        <v>46124</v>
      </c>
      <c r="B1367" s="25" t="n">
        <v>46113</v>
      </c>
      <c r="C1367" t="inlineStr">
        <is>
          <t>SO-26447</t>
        </is>
      </c>
      <c r="D1367" t="inlineStr">
        <is>
          <t>Thornable Kitchen</t>
        </is>
      </c>
      <c r="E1367" t="inlineStr">
        <is>
          <t>Restaurant</t>
        </is>
      </c>
      <c r="F1367" t="inlineStr">
        <is>
          <t>South</t>
        </is>
      </c>
      <c r="G1367" t="inlineStr">
        <is>
          <t>Tom W.</t>
        </is>
      </c>
      <c r="H1367" t="inlineStr">
        <is>
          <t>Loose-leaf tea 500g</t>
        </is>
      </c>
      <c r="I1367" t="inlineStr">
        <is>
          <t>Beverages</t>
        </is>
      </c>
      <c r="J1367" t="n">
        <v>7</v>
      </c>
      <c r="K1367" s="26" t="n">
        <v>19.47</v>
      </c>
      <c r="L1367" s="26">
        <f>J1367*K1367</f>
        <v>136.29</v>
      </c>
      <c r="M1367" s="26" t="n">
        <v>12.55</v>
      </c>
      <c r="N1367" s="26">
        <f>J1367*M1367</f>
        <v>87.85</v>
      </c>
      <c r="O1367" s="26">
        <f>L1367-N1367</f>
        <v>48.44</v>
      </c>
      <c r="P1367">
        <f>IF(AND(OR(Dashboard!$C$5="All",F1367=Dashboard!$C$5),OR(Dashboard!$G$5="All",I1367=Dashboard!$G$5),OR(Dashboard!$K$5="All",G1367=Dashboard!$K$5)),1,0)</f>
        <v>1</v>
      </c>
      <c r="Q1367">
        <f>IF(P1367=1,IF(COUNTIFS($C$2:C1367,C1367,$P$2:P1367,1)=1,1,0),0)</f>
        <v>0</v>
      </c>
    </row>
    <row r="1368">
      <c r="A1368" s="24" t="n">
        <v>46124</v>
      </c>
      <c r="B1368" s="25" t="n">
        <v>46113</v>
      </c>
      <c r="C1368" t="inlineStr">
        <is>
          <t>SO-26447</t>
        </is>
      </c>
      <c r="D1368" t="inlineStr">
        <is>
          <t>Thornable Kitchen</t>
        </is>
      </c>
      <c r="E1368" t="inlineStr">
        <is>
          <t>Restaurant</t>
        </is>
      </c>
      <c r="F1368" t="inlineStr">
        <is>
          <t>South</t>
        </is>
      </c>
      <c r="G1368" t="inlineStr">
        <is>
          <t>Tom W.</t>
        </is>
      </c>
      <c r="H1368" t="inlineStr">
        <is>
          <t>Plain flour 12.5kg</t>
        </is>
      </c>
      <c r="I1368" t="inlineStr">
        <is>
          <t>Dry goods</t>
        </is>
      </c>
      <c r="J1368" t="n">
        <v>14</v>
      </c>
      <c r="K1368" s="26" t="n">
        <v>25.34</v>
      </c>
      <c r="L1368" s="26">
        <f>J1368*K1368</f>
        <v>354.76</v>
      </c>
      <c r="M1368" s="26" t="n">
        <v>17.75</v>
      </c>
      <c r="N1368" s="26">
        <f>J1368*M1368</f>
        <v>248.5</v>
      </c>
      <c r="O1368" s="26">
        <f>L1368-N1368</f>
        <v>106.26</v>
      </c>
      <c r="P1368">
        <f>IF(AND(OR(Dashboard!$C$5="All",F1368=Dashboard!$C$5),OR(Dashboard!$G$5="All",I1368=Dashboard!$G$5),OR(Dashboard!$K$5="All",G1368=Dashboard!$K$5)),1,0)</f>
        <v>1</v>
      </c>
      <c r="Q1368">
        <f>IF(P1368=1,IF(COUNTIFS($C$2:C1368,C1368,$P$2:P1368,1)=1,1,0),0)</f>
        <v>0</v>
      </c>
    </row>
    <row r="1369">
      <c r="A1369" s="24" t="n">
        <v>46124</v>
      </c>
      <c r="B1369" s="25" t="n">
        <v>46113</v>
      </c>
      <c r="C1369" t="inlineStr">
        <is>
          <t>SO-26447</t>
        </is>
      </c>
      <c r="D1369" t="inlineStr">
        <is>
          <t>Thornable Kitchen</t>
        </is>
      </c>
      <c r="E1369" t="inlineStr">
        <is>
          <t>Restaurant</t>
        </is>
      </c>
      <c r="F1369" t="inlineStr">
        <is>
          <t>South</t>
        </is>
      </c>
      <c r="G1369" t="inlineStr">
        <is>
          <t>Tom W.</t>
        </is>
      </c>
      <c r="H1369" t="inlineStr">
        <is>
          <t>Sourdough loaf x10</t>
        </is>
      </c>
      <c r="I1369" t="inlineStr">
        <is>
          <t>Bakery</t>
        </is>
      </c>
      <c r="J1369" t="n">
        <v>3</v>
      </c>
      <c r="K1369" s="26" t="n">
        <v>53.56</v>
      </c>
      <c r="L1369" s="26">
        <f>J1369*K1369</f>
        <v>160.68</v>
      </c>
      <c r="M1369" s="26" t="n">
        <v>30.73</v>
      </c>
      <c r="N1369" s="26">
        <f>J1369*M1369</f>
        <v>92.19</v>
      </c>
      <c r="O1369" s="26">
        <f>L1369-N1369</f>
        <v>68.49</v>
      </c>
      <c r="P1369">
        <f>IF(AND(OR(Dashboard!$C$5="All",F1369=Dashboard!$C$5),OR(Dashboard!$G$5="All",I1369=Dashboard!$G$5),OR(Dashboard!$K$5="All",G1369=Dashboard!$K$5)),1,0)</f>
        <v>1</v>
      </c>
      <c r="Q1369">
        <f>IF(P1369=1,IF(COUNTIFS($C$2:C1369,C1369,$P$2:P1369,1)=1,1,0),0)</f>
        <v>0</v>
      </c>
    </row>
    <row r="1370">
      <c r="A1370" s="24" t="n">
        <v>46124</v>
      </c>
      <c r="B1370" s="25" t="n">
        <v>46113</v>
      </c>
      <c r="C1370" t="inlineStr">
        <is>
          <t>SO-26470</t>
        </is>
      </c>
      <c r="D1370" t="inlineStr">
        <is>
          <t>Istowe Coffee House</t>
        </is>
      </c>
      <c r="E1370" t="inlineStr">
        <is>
          <t>Café</t>
        </is>
      </c>
      <c r="F1370" t="inlineStr">
        <is>
          <t>North</t>
        </is>
      </c>
      <c r="G1370" t="inlineStr">
        <is>
          <t>Priya N.</t>
        </is>
      </c>
      <c r="H1370" t="inlineStr">
        <is>
          <t>Croissant dough x48</t>
        </is>
      </c>
      <c r="I1370" t="inlineStr">
        <is>
          <t>Bakery</t>
        </is>
      </c>
      <c r="J1370" t="n">
        <v>11</v>
      </c>
      <c r="K1370" s="26" t="n">
        <v>69.22</v>
      </c>
      <c r="L1370" s="26">
        <f>J1370*K1370</f>
        <v>761.42</v>
      </c>
      <c r="M1370" s="26" t="n">
        <v>39.71</v>
      </c>
      <c r="N1370" s="26">
        <f>J1370*M1370</f>
        <v>436.81</v>
      </c>
      <c r="O1370" s="26">
        <f>L1370-N1370</f>
        <v>324.61</v>
      </c>
      <c r="P1370">
        <f>IF(AND(OR(Dashboard!$C$5="All",F1370=Dashboard!$C$5),OR(Dashboard!$G$5="All",I1370=Dashboard!$G$5),OR(Dashboard!$K$5="All",G1370=Dashboard!$K$5)),1,0)</f>
        <v>1</v>
      </c>
      <c r="Q1370">
        <f>IF(P1370=1,IF(COUNTIFS($C$2:C1370,C1370,$P$2:P1370,1)=1,1,0),0)</f>
        <v>1</v>
      </c>
    </row>
    <row r="1371">
      <c r="A1371" s="24" t="n">
        <v>46124</v>
      </c>
      <c r="B1371" s="25" t="n">
        <v>46113</v>
      </c>
      <c r="C1371" t="inlineStr">
        <is>
          <t>SO-26470</t>
        </is>
      </c>
      <c r="D1371" t="inlineStr">
        <is>
          <t>Istowe Coffee House</t>
        </is>
      </c>
      <c r="E1371" t="inlineStr">
        <is>
          <t>Café</t>
        </is>
      </c>
      <c r="F1371" t="inlineStr">
        <is>
          <t>North</t>
        </is>
      </c>
      <c r="G1371" t="inlineStr">
        <is>
          <t>Priya N.</t>
        </is>
      </c>
      <c r="H1371" t="inlineStr">
        <is>
          <t>Chickpeas 2kg</t>
        </is>
      </c>
      <c r="I1371" t="inlineStr">
        <is>
          <t>Dry goods</t>
        </is>
      </c>
      <c r="J1371" t="n">
        <v>9</v>
      </c>
      <c r="K1371" s="26" t="n">
        <v>9.48</v>
      </c>
      <c r="L1371" s="26">
        <f>J1371*K1371</f>
        <v>85.32</v>
      </c>
      <c r="M1371" s="26" t="n">
        <v>6.42</v>
      </c>
      <c r="N1371" s="26">
        <f>J1371*M1371</f>
        <v>57.78</v>
      </c>
      <c r="O1371" s="26">
        <f>L1371-N1371</f>
        <v>27.54</v>
      </c>
      <c r="P1371">
        <f>IF(AND(OR(Dashboard!$C$5="All",F1371=Dashboard!$C$5),OR(Dashboard!$G$5="All",I1371=Dashboard!$G$5),OR(Dashboard!$K$5="All",G1371=Dashboard!$K$5)),1,0)</f>
        <v>1</v>
      </c>
      <c r="Q1371">
        <f>IF(P1371=1,IF(COUNTIFS($C$2:C1371,C1371,$P$2:P1371,1)=1,1,0),0)</f>
        <v>0</v>
      </c>
    </row>
    <row r="1372">
      <c r="A1372" s="24" t="n">
        <v>46124</v>
      </c>
      <c r="B1372" s="25" t="n">
        <v>46113</v>
      </c>
      <c r="C1372" t="inlineStr">
        <is>
          <t>SO-26470</t>
        </is>
      </c>
      <c r="D1372" t="inlineStr">
        <is>
          <t>Istowe Coffee House</t>
        </is>
      </c>
      <c r="E1372" t="inlineStr">
        <is>
          <t>Café</t>
        </is>
      </c>
      <c r="F1372" t="inlineStr">
        <is>
          <t>North</t>
        </is>
      </c>
      <c r="G1372" t="inlineStr">
        <is>
          <t>Priya N.</t>
        </is>
      </c>
      <c r="H1372" t="inlineStr">
        <is>
          <t>Sparkling water 24pk</t>
        </is>
      </c>
      <c r="I1372" t="inlineStr">
        <is>
          <t>Beverages</t>
        </is>
      </c>
      <c r="J1372" t="n">
        <v>9</v>
      </c>
      <c r="K1372" s="26" t="n">
        <v>22.25</v>
      </c>
      <c r="L1372" s="26">
        <f>J1372*K1372</f>
        <v>200.25</v>
      </c>
      <c r="M1372" s="26" t="n">
        <v>13.57</v>
      </c>
      <c r="N1372" s="26">
        <f>J1372*M1372</f>
        <v>122.13</v>
      </c>
      <c r="O1372" s="26">
        <f>L1372-N1372</f>
        <v>78.12</v>
      </c>
      <c r="P1372">
        <f>IF(AND(OR(Dashboard!$C$5="All",F1372=Dashboard!$C$5),OR(Dashboard!$G$5="All",I1372=Dashboard!$G$5),OR(Dashboard!$K$5="All",G1372=Dashboard!$K$5)),1,0)</f>
        <v>1</v>
      </c>
      <c r="Q1372">
        <f>IF(P1372=1,IF(COUNTIFS($C$2:C1372,C1372,$P$2:P1372,1)=1,1,0),0)</f>
        <v>0</v>
      </c>
    </row>
    <row r="1373">
      <c r="A1373" s="24" t="n">
        <v>46124</v>
      </c>
      <c r="B1373" s="25" t="n">
        <v>46113</v>
      </c>
      <c r="C1373" t="inlineStr">
        <is>
          <t>SO-26479</t>
        </is>
      </c>
      <c r="D1373" t="inlineStr">
        <is>
          <t>Fidderly Grocer</t>
        </is>
      </c>
      <c r="E1373" t="inlineStr">
        <is>
          <t>Grocer</t>
        </is>
      </c>
      <c r="F1373" t="inlineStr">
        <is>
          <t>Regional</t>
        </is>
      </c>
      <c r="G1373" t="inlineStr">
        <is>
          <t>Sam O.</t>
        </is>
      </c>
      <c r="H1373" t="inlineStr">
        <is>
          <t>Chickpeas 2kg</t>
        </is>
      </c>
      <c r="I1373" t="inlineStr">
        <is>
          <t>Dry goods</t>
        </is>
      </c>
      <c r="J1373" t="n">
        <v>7</v>
      </c>
      <c r="K1373" s="26" t="n">
        <v>9.48</v>
      </c>
      <c r="L1373" s="26">
        <f>J1373*K1373</f>
        <v>66.36</v>
      </c>
      <c r="M1373" s="26" t="n">
        <v>6.39</v>
      </c>
      <c r="N1373" s="26">
        <f>J1373*M1373</f>
        <v>44.73</v>
      </c>
      <c r="O1373" s="26">
        <f>L1373-N1373</f>
        <v>21.63</v>
      </c>
      <c r="P1373">
        <f>IF(AND(OR(Dashboard!$C$5="All",F1373=Dashboard!$C$5),OR(Dashboard!$G$5="All",I1373=Dashboard!$G$5),OR(Dashboard!$K$5="All",G1373=Dashboard!$K$5)),1,0)</f>
        <v>1</v>
      </c>
      <c r="Q1373">
        <f>IF(P1373=1,IF(COUNTIFS($C$2:C1373,C1373,$P$2:P1373,1)=1,1,0),0)</f>
        <v>1</v>
      </c>
    </row>
    <row r="1374">
      <c r="A1374" s="24" t="n">
        <v>46124</v>
      </c>
      <c r="B1374" s="25" t="n">
        <v>46113</v>
      </c>
      <c r="C1374" t="inlineStr">
        <is>
          <t>SO-26479</t>
        </is>
      </c>
      <c r="D1374" t="inlineStr">
        <is>
          <t>Fidderly Grocer</t>
        </is>
      </c>
      <c r="E1374" t="inlineStr">
        <is>
          <t>Grocer</t>
        </is>
      </c>
      <c r="F1374" t="inlineStr">
        <is>
          <t>Regional</t>
        </is>
      </c>
      <c r="G1374" t="inlineStr">
        <is>
          <t>Sam O.</t>
        </is>
      </c>
      <c r="H1374" t="inlineStr">
        <is>
          <t>Gelato 5L</t>
        </is>
      </c>
      <c r="I1374" t="inlineStr">
        <is>
          <t>Frozen</t>
        </is>
      </c>
      <c r="J1374" t="n">
        <v>6</v>
      </c>
      <c r="K1374" s="26" t="n">
        <v>47.9</v>
      </c>
      <c r="L1374" s="26">
        <f>J1374*K1374</f>
        <v>287.4</v>
      </c>
      <c r="M1374" s="26" t="n">
        <v>34.43</v>
      </c>
      <c r="N1374" s="26">
        <f>J1374*M1374</f>
        <v>206.58</v>
      </c>
      <c r="O1374" s="26">
        <f>L1374-N1374</f>
        <v>80.82</v>
      </c>
      <c r="P1374">
        <f>IF(AND(OR(Dashboard!$C$5="All",F1374=Dashboard!$C$5),OR(Dashboard!$G$5="All",I1374=Dashboard!$G$5),OR(Dashboard!$K$5="All",G1374=Dashboard!$K$5)),1,0)</f>
        <v>1</v>
      </c>
      <c r="Q1374">
        <f>IF(P1374=1,IF(COUNTIFS($C$2:C1374,C1374,$P$2:P1374,1)=1,1,0),0)</f>
        <v>0</v>
      </c>
    </row>
    <row r="1375">
      <c r="A1375" s="24" t="n">
        <v>46124</v>
      </c>
      <c r="B1375" s="25" t="n">
        <v>46113</v>
      </c>
      <c r="C1375" t="inlineStr">
        <is>
          <t>SO-26482</t>
        </is>
      </c>
      <c r="D1375" t="inlineStr">
        <is>
          <t>Grisdale Catering</t>
        </is>
      </c>
      <c r="E1375" t="inlineStr">
        <is>
          <t>Caterer</t>
        </is>
      </c>
      <c r="F1375" t="inlineStr">
        <is>
          <t>East</t>
        </is>
      </c>
      <c r="G1375" t="inlineStr">
        <is>
          <t>Priya N.</t>
        </is>
      </c>
      <c r="H1375" t="inlineStr">
        <is>
          <t>Bagels x36</t>
        </is>
      </c>
      <c r="I1375" t="inlineStr">
        <is>
          <t>Bakery</t>
        </is>
      </c>
      <c r="J1375" t="n">
        <v>12</v>
      </c>
      <c r="K1375" s="26" t="n">
        <v>39.66</v>
      </c>
      <c r="L1375" s="26">
        <f>J1375*K1375</f>
        <v>475.92</v>
      </c>
      <c r="M1375" s="26" t="n">
        <v>22.33</v>
      </c>
      <c r="N1375" s="26">
        <f>J1375*M1375</f>
        <v>267.96</v>
      </c>
      <c r="O1375" s="26">
        <f>L1375-N1375</f>
        <v>207.96</v>
      </c>
      <c r="P1375">
        <f>IF(AND(OR(Dashboard!$C$5="All",F1375=Dashboard!$C$5),OR(Dashboard!$G$5="All",I1375=Dashboard!$G$5),OR(Dashboard!$K$5="All",G1375=Dashboard!$K$5)),1,0)</f>
        <v>1</v>
      </c>
      <c r="Q1375">
        <f>IF(P1375=1,IF(COUNTIFS($C$2:C1375,C1375,$P$2:P1375,1)=1,1,0),0)</f>
        <v>1</v>
      </c>
    </row>
    <row r="1376">
      <c r="A1376" s="24" t="n">
        <v>46124</v>
      </c>
      <c r="B1376" s="25" t="n">
        <v>46113</v>
      </c>
      <c r="C1376" t="inlineStr">
        <is>
          <t>SO-26482</t>
        </is>
      </c>
      <c r="D1376" t="inlineStr">
        <is>
          <t>Grisdale Catering</t>
        </is>
      </c>
      <c r="E1376" t="inlineStr">
        <is>
          <t>Caterer</t>
        </is>
      </c>
      <c r="F1376" t="inlineStr">
        <is>
          <t>East</t>
        </is>
      </c>
      <c r="G1376" t="inlineStr">
        <is>
          <t>Priya N.</t>
        </is>
      </c>
      <c r="H1376" t="inlineStr">
        <is>
          <t>Gelato 5L</t>
        </is>
      </c>
      <c r="I1376" t="inlineStr">
        <is>
          <t>Frozen</t>
        </is>
      </c>
      <c r="J1376" t="n">
        <v>13</v>
      </c>
      <c r="K1376" s="26" t="n">
        <v>47.9</v>
      </c>
      <c r="L1376" s="26">
        <f>J1376*K1376</f>
        <v>622.7</v>
      </c>
      <c r="M1376" s="26" t="n">
        <v>33.72</v>
      </c>
      <c r="N1376" s="26">
        <f>J1376*M1376</f>
        <v>438.36</v>
      </c>
      <c r="O1376" s="26">
        <f>L1376-N1376</f>
        <v>184.34</v>
      </c>
      <c r="P1376">
        <f>IF(AND(OR(Dashboard!$C$5="All",F1376=Dashboard!$C$5),OR(Dashboard!$G$5="All",I1376=Dashboard!$G$5),OR(Dashboard!$K$5="All",G1376=Dashboard!$K$5)),1,0)</f>
        <v>1</v>
      </c>
      <c r="Q1376">
        <f>IF(P1376=1,IF(COUNTIFS($C$2:C1376,C1376,$P$2:P1376,1)=1,1,0),0)</f>
        <v>0</v>
      </c>
    </row>
    <row r="1377">
      <c r="A1377" s="24" t="n">
        <v>46124</v>
      </c>
      <c r="B1377" s="25" t="n">
        <v>46113</v>
      </c>
      <c r="C1377" t="inlineStr">
        <is>
          <t>SO-26482</t>
        </is>
      </c>
      <c r="D1377" t="inlineStr">
        <is>
          <t>Grisdale Catering</t>
        </is>
      </c>
      <c r="E1377" t="inlineStr">
        <is>
          <t>Caterer</t>
        </is>
      </c>
      <c r="F1377" t="inlineStr">
        <is>
          <t>East</t>
        </is>
      </c>
      <c r="G1377" t="inlineStr">
        <is>
          <t>Priya N.</t>
        </is>
      </c>
      <c r="H1377" t="inlineStr">
        <is>
          <t>Free-range eggs 15dz</t>
        </is>
      </c>
      <c r="I1377" t="inlineStr">
        <is>
          <t>Dairy &amp; eggs</t>
        </is>
      </c>
      <c r="J1377" t="n">
        <v>4</v>
      </c>
      <c r="K1377" s="26" t="n">
        <v>86.52</v>
      </c>
      <c r="L1377" s="26">
        <f>J1377*K1377</f>
        <v>346.08</v>
      </c>
      <c r="M1377" s="26" t="n">
        <v>63.47</v>
      </c>
      <c r="N1377" s="26">
        <f>J1377*M1377</f>
        <v>253.88</v>
      </c>
      <c r="O1377" s="26">
        <f>L1377-N1377</f>
        <v>92.2</v>
      </c>
      <c r="P1377">
        <f>IF(AND(OR(Dashboard!$C$5="All",F1377=Dashboard!$C$5),OR(Dashboard!$G$5="All",I1377=Dashboard!$G$5),OR(Dashboard!$K$5="All",G1377=Dashboard!$K$5)),1,0)</f>
        <v>1</v>
      </c>
      <c r="Q1377">
        <f>IF(P1377=1,IF(COUNTIFS($C$2:C1377,C1377,$P$2:P1377,1)=1,1,0),0)</f>
        <v>0</v>
      </c>
    </row>
    <row r="1378">
      <c r="A1378" s="24" t="n">
        <v>46124</v>
      </c>
      <c r="B1378" s="25" t="n">
        <v>46113</v>
      </c>
      <c r="C1378" t="inlineStr">
        <is>
          <t>SO-26482</t>
        </is>
      </c>
      <c r="D1378" t="inlineStr">
        <is>
          <t>Grisdale Catering</t>
        </is>
      </c>
      <c r="E1378" t="inlineStr">
        <is>
          <t>Caterer</t>
        </is>
      </c>
      <c r="F1378" t="inlineStr">
        <is>
          <t>East</t>
        </is>
      </c>
      <c r="G1378" t="inlineStr">
        <is>
          <t>Priya N.</t>
        </is>
      </c>
      <c r="H1378" t="inlineStr">
        <is>
          <t>Orange juice 2L x6</t>
        </is>
      </c>
      <c r="I1378" t="inlineStr">
        <is>
          <t>Beverages</t>
        </is>
      </c>
      <c r="J1378" t="n">
        <v>14</v>
      </c>
      <c r="K1378" s="26" t="n">
        <v>27.81</v>
      </c>
      <c r="L1378" s="26">
        <f>J1378*K1378</f>
        <v>389.34</v>
      </c>
      <c r="M1378" s="26" t="n">
        <v>17.39</v>
      </c>
      <c r="N1378" s="26">
        <f>J1378*M1378</f>
        <v>243.46</v>
      </c>
      <c r="O1378" s="26">
        <f>L1378-N1378</f>
        <v>145.88</v>
      </c>
      <c r="P1378">
        <f>IF(AND(OR(Dashboard!$C$5="All",F1378=Dashboard!$C$5),OR(Dashboard!$G$5="All",I1378=Dashboard!$G$5),OR(Dashboard!$K$5="All",G1378=Dashboard!$K$5)),1,0)</f>
        <v>1</v>
      </c>
      <c r="Q1378">
        <f>IF(P1378=1,IF(COUNTIFS($C$2:C1378,C1378,$P$2:P1378,1)=1,1,0),0)</f>
        <v>0</v>
      </c>
    </row>
    <row r="1379">
      <c r="A1379" s="24" t="n">
        <v>46124</v>
      </c>
      <c r="B1379" s="25" t="n">
        <v>46113</v>
      </c>
      <c r="C1379" t="inlineStr">
        <is>
          <t>SO-26486</t>
        </is>
      </c>
      <c r="D1379" t="inlineStr">
        <is>
          <t>Istowe Coffee House</t>
        </is>
      </c>
      <c r="E1379" t="inlineStr">
        <is>
          <t>Café</t>
        </is>
      </c>
      <c r="F1379" t="inlineStr">
        <is>
          <t>North</t>
        </is>
      </c>
      <c r="G1379" t="inlineStr">
        <is>
          <t>Priya N.</t>
        </is>
      </c>
      <c r="H1379" t="inlineStr">
        <is>
          <t>Loose-leaf tea 500g</t>
        </is>
      </c>
      <c r="I1379" t="inlineStr">
        <is>
          <t>Beverages</t>
        </is>
      </c>
      <c r="J1379" t="n">
        <v>7</v>
      </c>
      <c r="K1379" s="26" t="n">
        <v>19.47</v>
      </c>
      <c r="L1379" s="26">
        <f>J1379*K1379</f>
        <v>136.29</v>
      </c>
      <c r="M1379" s="26" t="n">
        <v>11.87</v>
      </c>
      <c r="N1379" s="26">
        <f>J1379*M1379</f>
        <v>83.09</v>
      </c>
      <c r="O1379" s="26">
        <f>L1379-N1379</f>
        <v>53.2</v>
      </c>
      <c r="P1379">
        <f>IF(AND(OR(Dashboard!$C$5="All",F1379=Dashboard!$C$5),OR(Dashboard!$G$5="All",I1379=Dashboard!$G$5),OR(Dashboard!$K$5="All",G1379=Dashboard!$K$5)),1,0)</f>
        <v>1</v>
      </c>
      <c r="Q1379">
        <f>IF(P1379=1,IF(COUNTIFS($C$2:C1379,C1379,$P$2:P1379,1)=1,1,0),0)</f>
        <v>1</v>
      </c>
    </row>
    <row r="1380">
      <c r="A1380" s="24" t="n">
        <v>46124</v>
      </c>
      <c r="B1380" s="25" t="n">
        <v>46113</v>
      </c>
      <c r="C1380" t="inlineStr">
        <is>
          <t>SO-26486</t>
        </is>
      </c>
      <c r="D1380" t="inlineStr">
        <is>
          <t>Istowe Coffee House</t>
        </is>
      </c>
      <c r="E1380" t="inlineStr">
        <is>
          <t>Café</t>
        </is>
      </c>
      <c r="F1380" t="inlineStr">
        <is>
          <t>North</t>
        </is>
      </c>
      <c r="G1380" t="inlineStr">
        <is>
          <t>Priya N.</t>
        </is>
      </c>
      <c r="H1380" t="inlineStr">
        <is>
          <t>Sourdough loaf x10</t>
        </is>
      </c>
      <c r="I1380" t="inlineStr">
        <is>
          <t>Bakery</t>
        </is>
      </c>
      <c r="J1380" t="n">
        <v>8</v>
      </c>
      <c r="K1380" s="26" t="n">
        <v>53.56</v>
      </c>
      <c r="L1380" s="26">
        <f>J1380*K1380</f>
        <v>428.48</v>
      </c>
      <c r="M1380" s="26" t="n">
        <v>31.35</v>
      </c>
      <c r="N1380" s="26">
        <f>J1380*M1380</f>
        <v>250.8</v>
      </c>
      <c r="O1380" s="26">
        <f>L1380-N1380</f>
        <v>177.68</v>
      </c>
      <c r="P1380">
        <f>IF(AND(OR(Dashboard!$C$5="All",F1380=Dashboard!$C$5),OR(Dashboard!$G$5="All",I1380=Dashboard!$G$5),OR(Dashboard!$K$5="All",G1380=Dashboard!$K$5)),1,0)</f>
        <v>1</v>
      </c>
      <c r="Q1380">
        <f>IF(P1380=1,IF(COUNTIFS($C$2:C1380,C1380,$P$2:P1380,1)=1,1,0),0)</f>
        <v>0</v>
      </c>
    </row>
    <row r="1381">
      <c r="A1381" s="24" t="n">
        <v>46124</v>
      </c>
      <c r="B1381" s="25" t="n">
        <v>46113</v>
      </c>
      <c r="C1381" t="inlineStr">
        <is>
          <t>SO-26486</t>
        </is>
      </c>
      <c r="D1381" t="inlineStr">
        <is>
          <t>Istowe Coffee House</t>
        </is>
      </c>
      <c r="E1381" t="inlineStr">
        <is>
          <t>Café</t>
        </is>
      </c>
      <c r="F1381" t="inlineStr">
        <is>
          <t>North</t>
        </is>
      </c>
      <c r="G1381" t="inlineStr">
        <is>
          <t>Priya N.</t>
        </is>
      </c>
      <c r="H1381" t="inlineStr">
        <is>
          <t>Frozen berries 2kg</t>
        </is>
      </c>
      <c r="I1381" t="inlineStr">
        <is>
          <t>Frozen</t>
        </is>
      </c>
      <c r="J1381" t="n">
        <v>8</v>
      </c>
      <c r="K1381" s="26" t="n">
        <v>20.39</v>
      </c>
      <c r="L1381" s="26">
        <f>J1381*K1381</f>
        <v>163.12</v>
      </c>
      <c r="M1381" s="26" t="n">
        <v>14.49</v>
      </c>
      <c r="N1381" s="26">
        <f>J1381*M1381</f>
        <v>115.92</v>
      </c>
      <c r="O1381" s="26">
        <f>L1381-N1381</f>
        <v>47.2</v>
      </c>
      <c r="P1381">
        <f>IF(AND(OR(Dashboard!$C$5="All",F1381=Dashboard!$C$5),OR(Dashboard!$G$5="All",I1381=Dashboard!$G$5),OR(Dashboard!$K$5="All",G1381=Dashboard!$K$5)),1,0)</f>
        <v>1</v>
      </c>
      <c r="Q1381">
        <f>IF(P1381=1,IF(COUNTIFS($C$2:C1381,C1381,$P$2:P1381,1)=1,1,0),0)</f>
        <v>0</v>
      </c>
    </row>
    <row r="1382">
      <c r="A1382" s="24" t="n">
        <v>46124</v>
      </c>
      <c r="B1382" s="25" t="n">
        <v>46113</v>
      </c>
      <c r="C1382" t="inlineStr">
        <is>
          <t>SO-26486</t>
        </is>
      </c>
      <c r="D1382" t="inlineStr">
        <is>
          <t>Istowe Coffee House</t>
        </is>
      </c>
      <c r="E1382" t="inlineStr">
        <is>
          <t>Café</t>
        </is>
      </c>
      <c r="F1382" t="inlineStr">
        <is>
          <t>North</t>
        </is>
      </c>
      <c r="G1382" t="inlineStr">
        <is>
          <t>Priya N.</t>
        </is>
      </c>
      <c r="H1382" t="inlineStr">
        <is>
          <t>Full cream milk 2L x6</t>
        </is>
      </c>
      <c r="I1382" t="inlineStr">
        <is>
          <t>Dairy &amp; eggs</t>
        </is>
      </c>
      <c r="J1382" t="n">
        <v>14</v>
      </c>
      <c r="K1382" s="26" t="n">
        <v>16.07</v>
      </c>
      <c r="L1382" s="26">
        <f>J1382*K1382</f>
        <v>224.98</v>
      </c>
      <c r="M1382" s="26" t="n">
        <v>11.94</v>
      </c>
      <c r="N1382" s="26">
        <f>J1382*M1382</f>
        <v>167.16</v>
      </c>
      <c r="O1382" s="26">
        <f>L1382-N1382</f>
        <v>57.82</v>
      </c>
      <c r="P1382">
        <f>IF(AND(OR(Dashboard!$C$5="All",F1382=Dashboard!$C$5),OR(Dashboard!$G$5="All",I1382=Dashboard!$G$5),OR(Dashboard!$K$5="All",G1382=Dashboard!$K$5)),1,0)</f>
        <v>1</v>
      </c>
      <c r="Q1382">
        <f>IF(P1382=1,IF(COUNTIFS($C$2:C1382,C1382,$P$2:P1382,1)=1,1,0),0)</f>
        <v>0</v>
      </c>
    </row>
    <row r="1383">
      <c r="A1383" s="24" t="n">
        <v>46127</v>
      </c>
      <c r="B1383" s="25" t="n">
        <v>46113</v>
      </c>
      <c r="C1383" t="inlineStr">
        <is>
          <t>SO-26481</t>
        </is>
      </c>
      <c r="D1383" t="inlineStr">
        <is>
          <t>Fallowden Coffee House</t>
        </is>
      </c>
      <c r="E1383" t="inlineStr">
        <is>
          <t>Café</t>
        </is>
      </c>
      <c r="F1383" t="inlineStr">
        <is>
          <t>South</t>
        </is>
      </c>
      <c r="G1383" t="inlineStr">
        <is>
          <t>Tom W.</t>
        </is>
      </c>
      <c r="H1383" t="inlineStr">
        <is>
          <t>Chickpeas 2kg</t>
        </is>
      </c>
      <c r="I1383" t="inlineStr">
        <is>
          <t>Dry goods</t>
        </is>
      </c>
      <c r="J1383" t="n">
        <v>12</v>
      </c>
      <c r="K1383" s="26" t="n">
        <v>9.48</v>
      </c>
      <c r="L1383" s="26">
        <f>J1383*K1383</f>
        <v>113.76</v>
      </c>
      <c r="M1383" s="26" t="n">
        <v>6.29</v>
      </c>
      <c r="N1383" s="26">
        <f>J1383*M1383</f>
        <v>75.48</v>
      </c>
      <c r="O1383" s="26">
        <f>L1383-N1383</f>
        <v>38.28</v>
      </c>
      <c r="P1383">
        <f>IF(AND(OR(Dashboard!$C$5="All",F1383=Dashboard!$C$5),OR(Dashboard!$G$5="All",I1383=Dashboard!$G$5),OR(Dashboard!$K$5="All",G1383=Dashboard!$K$5)),1,0)</f>
        <v>1</v>
      </c>
      <c r="Q1383">
        <f>IF(P1383=1,IF(COUNTIFS($C$2:C1383,C1383,$P$2:P1383,1)=1,1,0),0)</f>
        <v>1</v>
      </c>
    </row>
    <row r="1384">
      <c r="A1384" s="24" t="n">
        <v>46127</v>
      </c>
      <c r="B1384" s="25" t="n">
        <v>46113</v>
      </c>
      <c r="C1384" t="inlineStr">
        <is>
          <t>SO-26481</t>
        </is>
      </c>
      <c r="D1384" t="inlineStr">
        <is>
          <t>Fallowden Coffee House</t>
        </is>
      </c>
      <c r="E1384" t="inlineStr">
        <is>
          <t>Café</t>
        </is>
      </c>
      <c r="F1384" t="inlineStr">
        <is>
          <t>South</t>
        </is>
      </c>
      <c r="G1384" t="inlineStr">
        <is>
          <t>Tom W.</t>
        </is>
      </c>
      <c r="H1384" t="inlineStr">
        <is>
          <t>Brioche buns x24</t>
        </is>
      </c>
      <c r="I1384" t="inlineStr">
        <is>
          <t>Bakery</t>
        </is>
      </c>
      <c r="J1384" t="n">
        <v>9</v>
      </c>
      <c r="K1384" s="26" t="n">
        <v>27.19</v>
      </c>
      <c r="L1384" s="26">
        <f>J1384*K1384</f>
        <v>244.71</v>
      </c>
      <c r="M1384" s="26" t="n">
        <v>15.33</v>
      </c>
      <c r="N1384" s="26">
        <f>J1384*M1384</f>
        <v>137.97</v>
      </c>
      <c r="O1384" s="26">
        <f>L1384-N1384</f>
        <v>106.74</v>
      </c>
      <c r="P1384">
        <f>IF(AND(OR(Dashboard!$C$5="All",F1384=Dashboard!$C$5),OR(Dashboard!$G$5="All",I1384=Dashboard!$G$5),OR(Dashboard!$K$5="All",G1384=Dashboard!$K$5)),1,0)</f>
        <v>1</v>
      </c>
      <c r="Q1384">
        <f>IF(P1384=1,IF(COUNTIFS($C$2:C1384,C1384,$P$2:P1384,1)=1,1,0),0)</f>
        <v>0</v>
      </c>
    </row>
    <row r="1385">
      <c r="A1385" s="24" t="n">
        <v>46127</v>
      </c>
      <c r="B1385" s="25" t="n">
        <v>46113</v>
      </c>
      <c r="C1385" t="inlineStr">
        <is>
          <t>SO-26481</t>
        </is>
      </c>
      <c r="D1385" t="inlineStr">
        <is>
          <t>Fallowden Coffee House</t>
        </is>
      </c>
      <c r="E1385" t="inlineStr">
        <is>
          <t>Café</t>
        </is>
      </c>
      <c r="F1385" t="inlineStr">
        <is>
          <t>South</t>
        </is>
      </c>
      <c r="G1385" t="inlineStr">
        <is>
          <t>Tom W.</t>
        </is>
      </c>
      <c r="H1385" t="inlineStr">
        <is>
          <t>Orange juice 2L x6</t>
        </is>
      </c>
      <c r="I1385" t="inlineStr">
        <is>
          <t>Beverages</t>
        </is>
      </c>
      <c r="J1385" t="n">
        <v>6</v>
      </c>
      <c r="K1385" s="26" t="n">
        <v>27.81</v>
      </c>
      <c r="L1385" s="26">
        <f>J1385*K1385</f>
        <v>166.86</v>
      </c>
      <c r="M1385" s="26" t="n">
        <v>16.65</v>
      </c>
      <c r="N1385" s="26">
        <f>J1385*M1385</f>
        <v>99.9</v>
      </c>
      <c r="O1385" s="26">
        <f>L1385-N1385</f>
        <v>66.96</v>
      </c>
      <c r="P1385">
        <f>IF(AND(OR(Dashboard!$C$5="All",F1385=Dashboard!$C$5),OR(Dashboard!$G$5="All",I1385=Dashboard!$G$5),OR(Dashboard!$K$5="All",G1385=Dashboard!$K$5)),1,0)</f>
        <v>1</v>
      </c>
      <c r="Q1385">
        <f>IF(P1385=1,IF(COUNTIFS($C$2:C1385,C1385,$P$2:P1385,1)=1,1,0),0)</f>
        <v>0</v>
      </c>
    </row>
    <row r="1386">
      <c r="A1386" s="24" t="n">
        <v>46127</v>
      </c>
      <c r="B1386" s="25" t="n">
        <v>46113</v>
      </c>
      <c r="C1386" t="inlineStr">
        <is>
          <t>SO-26485</t>
        </is>
      </c>
      <c r="D1386" t="inlineStr">
        <is>
          <t>Istowe Coffee House</t>
        </is>
      </c>
      <c r="E1386" t="inlineStr">
        <is>
          <t>Café</t>
        </is>
      </c>
      <c r="F1386" t="inlineStr">
        <is>
          <t>North</t>
        </is>
      </c>
      <c r="G1386" t="inlineStr">
        <is>
          <t>Priya N.</t>
        </is>
      </c>
      <c r="H1386" t="inlineStr">
        <is>
          <t>Chickpeas 2kg</t>
        </is>
      </c>
      <c r="I1386" t="inlineStr">
        <is>
          <t>Dry goods</t>
        </is>
      </c>
      <c r="J1386" t="n">
        <v>13</v>
      </c>
      <c r="K1386" s="26" t="n">
        <v>9.48</v>
      </c>
      <c r="L1386" s="26">
        <f>J1386*K1386</f>
        <v>123.24</v>
      </c>
      <c r="M1386" s="26" t="n">
        <v>6.31</v>
      </c>
      <c r="N1386" s="26">
        <f>J1386*M1386</f>
        <v>82.03</v>
      </c>
      <c r="O1386" s="26">
        <f>L1386-N1386</f>
        <v>41.21</v>
      </c>
      <c r="P1386">
        <f>IF(AND(OR(Dashboard!$C$5="All",F1386=Dashboard!$C$5),OR(Dashboard!$G$5="All",I1386=Dashboard!$G$5),OR(Dashboard!$K$5="All",G1386=Dashboard!$K$5)),1,0)</f>
        <v>1</v>
      </c>
      <c r="Q1386">
        <f>IF(P1386=1,IF(COUNTIFS($C$2:C1386,C1386,$P$2:P1386,1)=1,1,0),0)</f>
        <v>1</v>
      </c>
    </row>
    <row r="1387">
      <c r="A1387" s="24" t="n">
        <v>46127</v>
      </c>
      <c r="B1387" s="25" t="n">
        <v>46113</v>
      </c>
      <c r="C1387" t="inlineStr">
        <is>
          <t>SO-26485</t>
        </is>
      </c>
      <c r="D1387" t="inlineStr">
        <is>
          <t>Istowe Coffee House</t>
        </is>
      </c>
      <c r="E1387" t="inlineStr">
        <is>
          <t>Café</t>
        </is>
      </c>
      <c r="F1387" t="inlineStr">
        <is>
          <t>North</t>
        </is>
      </c>
      <c r="G1387" t="inlineStr">
        <is>
          <t>Priya N.</t>
        </is>
      </c>
      <c r="H1387" t="inlineStr">
        <is>
          <t>Cheddar block 2kg</t>
        </is>
      </c>
      <c r="I1387" t="inlineStr">
        <is>
          <t>Dairy &amp; eggs</t>
        </is>
      </c>
      <c r="J1387" t="n">
        <v>9</v>
      </c>
      <c r="K1387" s="26" t="n">
        <v>32.45</v>
      </c>
      <c r="L1387" s="26">
        <f>J1387*K1387</f>
        <v>292.05</v>
      </c>
      <c r="M1387" s="26" t="n">
        <v>25.25</v>
      </c>
      <c r="N1387" s="26">
        <f>J1387*M1387</f>
        <v>227.25</v>
      </c>
      <c r="O1387" s="26">
        <f>L1387-N1387</f>
        <v>64.8</v>
      </c>
      <c r="P1387">
        <f>IF(AND(OR(Dashboard!$C$5="All",F1387=Dashboard!$C$5),OR(Dashboard!$G$5="All",I1387=Dashboard!$G$5),OR(Dashboard!$K$5="All",G1387=Dashboard!$K$5)),1,0)</f>
        <v>1</v>
      </c>
      <c r="Q1387">
        <f>IF(P1387=1,IF(COUNTIFS($C$2:C1387,C1387,$P$2:P1387,1)=1,1,0),0)</f>
        <v>0</v>
      </c>
    </row>
    <row r="1388">
      <c r="A1388" s="24" t="n">
        <v>46128</v>
      </c>
      <c r="B1388" s="25" t="n">
        <v>46113</v>
      </c>
      <c r="C1388" t="inlineStr">
        <is>
          <t>SO-26473</t>
        </is>
      </c>
      <c r="D1388" t="inlineStr">
        <is>
          <t>Corvane Café</t>
        </is>
      </c>
      <c r="E1388" t="inlineStr">
        <is>
          <t>Café</t>
        </is>
      </c>
      <c r="F1388" t="inlineStr">
        <is>
          <t>Regional</t>
        </is>
      </c>
      <c r="G1388" t="inlineStr">
        <is>
          <t>Sam O.</t>
        </is>
      </c>
      <c r="H1388" t="inlineStr">
        <is>
          <t>Puff pastry sheets 5kg</t>
        </is>
      </c>
      <c r="I1388" t="inlineStr">
        <is>
          <t>Frozen</t>
        </is>
      </c>
      <c r="J1388" t="n">
        <v>6</v>
      </c>
      <c r="K1388" s="26" t="n">
        <v>35.02</v>
      </c>
      <c r="L1388" s="26">
        <f>J1388*K1388</f>
        <v>210.12</v>
      </c>
      <c r="M1388" s="26" t="n">
        <v>24.73</v>
      </c>
      <c r="N1388" s="26">
        <f>J1388*M1388</f>
        <v>148.38</v>
      </c>
      <c r="O1388" s="26">
        <f>L1388-N1388</f>
        <v>61.74</v>
      </c>
      <c r="P1388">
        <f>IF(AND(OR(Dashboard!$C$5="All",F1388=Dashboard!$C$5),OR(Dashboard!$G$5="All",I1388=Dashboard!$G$5),OR(Dashboard!$K$5="All",G1388=Dashboard!$K$5)),1,0)</f>
        <v>1</v>
      </c>
      <c r="Q1388">
        <f>IF(P1388=1,IF(COUNTIFS($C$2:C1388,C1388,$P$2:P1388,1)=1,1,0),0)</f>
        <v>1</v>
      </c>
    </row>
    <row r="1389">
      <c r="A1389" s="24" t="n">
        <v>46128</v>
      </c>
      <c r="B1389" s="25" t="n">
        <v>46113</v>
      </c>
      <c r="C1389" t="inlineStr">
        <is>
          <t>SO-26473</t>
        </is>
      </c>
      <c r="D1389" t="inlineStr">
        <is>
          <t>Corvane Café</t>
        </is>
      </c>
      <c r="E1389" t="inlineStr">
        <is>
          <t>Café</t>
        </is>
      </c>
      <c r="F1389" t="inlineStr">
        <is>
          <t>Regional</t>
        </is>
      </c>
      <c r="G1389" t="inlineStr">
        <is>
          <t>Sam O.</t>
        </is>
      </c>
      <c r="H1389" t="inlineStr">
        <is>
          <t>Coffee beans 1kg</t>
        </is>
      </c>
      <c r="I1389" t="inlineStr">
        <is>
          <t>Beverages</t>
        </is>
      </c>
      <c r="J1389" t="n">
        <v>14</v>
      </c>
      <c r="K1389" s="26" t="n">
        <v>32.45</v>
      </c>
      <c r="L1389" s="26">
        <f>J1389*K1389</f>
        <v>454.3</v>
      </c>
      <c r="M1389" s="26" t="n">
        <v>20.4</v>
      </c>
      <c r="N1389" s="26">
        <f>J1389*M1389</f>
        <v>285.6</v>
      </c>
      <c r="O1389" s="26">
        <f>L1389-N1389</f>
        <v>168.7</v>
      </c>
      <c r="P1389">
        <f>IF(AND(OR(Dashboard!$C$5="All",F1389=Dashboard!$C$5),OR(Dashboard!$G$5="All",I1389=Dashboard!$G$5),OR(Dashboard!$K$5="All",G1389=Dashboard!$K$5)),1,0)</f>
        <v>1</v>
      </c>
      <c r="Q1389">
        <f>IF(P1389=1,IF(COUNTIFS($C$2:C1389,C1389,$P$2:P1389,1)=1,1,0),0)</f>
        <v>0</v>
      </c>
    </row>
    <row r="1390">
      <c r="A1390" s="24" t="n">
        <v>46128</v>
      </c>
      <c r="B1390" s="25" t="n">
        <v>46113</v>
      </c>
      <c r="C1390" t="inlineStr">
        <is>
          <t>SO-26473</t>
        </is>
      </c>
      <c r="D1390" t="inlineStr">
        <is>
          <t>Corvane Café</t>
        </is>
      </c>
      <c r="E1390" t="inlineStr">
        <is>
          <t>Café</t>
        </is>
      </c>
      <c r="F1390" t="inlineStr">
        <is>
          <t>Regional</t>
        </is>
      </c>
      <c r="G1390" t="inlineStr">
        <is>
          <t>Sam O.</t>
        </is>
      </c>
      <c r="H1390" t="inlineStr">
        <is>
          <t>Brioche buns x24</t>
        </is>
      </c>
      <c r="I1390" t="inlineStr">
        <is>
          <t>Bakery</t>
        </is>
      </c>
      <c r="J1390" t="n">
        <v>2</v>
      </c>
      <c r="K1390" s="26" t="n">
        <v>27.19</v>
      </c>
      <c r="L1390" s="26">
        <f>J1390*K1390</f>
        <v>54.38</v>
      </c>
      <c r="M1390" s="26" t="n">
        <v>15.91</v>
      </c>
      <c r="N1390" s="26">
        <f>J1390*M1390</f>
        <v>31.82</v>
      </c>
      <c r="O1390" s="26">
        <f>L1390-N1390</f>
        <v>22.56</v>
      </c>
      <c r="P1390">
        <f>IF(AND(OR(Dashboard!$C$5="All",F1390=Dashboard!$C$5),OR(Dashboard!$G$5="All",I1390=Dashboard!$G$5),OR(Dashboard!$K$5="All",G1390=Dashboard!$K$5)),1,0)</f>
        <v>1</v>
      </c>
      <c r="Q1390">
        <f>IF(P1390=1,IF(COUNTIFS($C$2:C1390,C1390,$P$2:P1390,1)=1,1,0),0)</f>
        <v>0</v>
      </c>
    </row>
    <row r="1391">
      <c r="A1391" s="24" t="n">
        <v>46128</v>
      </c>
      <c r="B1391" s="25" t="n">
        <v>46113</v>
      </c>
      <c r="C1391" t="inlineStr">
        <is>
          <t>SO-26473</t>
        </is>
      </c>
      <c r="D1391" t="inlineStr">
        <is>
          <t>Corvane Café</t>
        </is>
      </c>
      <c r="E1391" t="inlineStr">
        <is>
          <t>Café</t>
        </is>
      </c>
      <c r="F1391" t="inlineStr">
        <is>
          <t>Regional</t>
        </is>
      </c>
      <c r="G1391" t="inlineStr">
        <is>
          <t>Sam O.</t>
        </is>
      </c>
      <c r="H1391" t="inlineStr">
        <is>
          <t>Cheddar block 2kg</t>
        </is>
      </c>
      <c r="I1391" t="inlineStr">
        <is>
          <t>Dairy &amp; eggs</t>
        </is>
      </c>
      <c r="J1391" t="n">
        <v>13</v>
      </c>
      <c r="K1391" s="26" t="n">
        <v>32.45</v>
      </c>
      <c r="L1391" s="26">
        <f>J1391*K1391</f>
        <v>421.85</v>
      </c>
      <c r="M1391" s="26" t="n">
        <v>25.05</v>
      </c>
      <c r="N1391" s="26">
        <f>J1391*M1391</f>
        <v>325.65</v>
      </c>
      <c r="O1391" s="26">
        <f>L1391-N1391</f>
        <v>96.2</v>
      </c>
      <c r="P1391">
        <f>IF(AND(OR(Dashboard!$C$5="All",F1391=Dashboard!$C$5),OR(Dashboard!$G$5="All",I1391=Dashboard!$G$5),OR(Dashboard!$K$5="All",G1391=Dashboard!$K$5)),1,0)</f>
        <v>1</v>
      </c>
      <c r="Q1391">
        <f>IF(P1391=1,IF(COUNTIFS($C$2:C1391,C1391,$P$2:P1391,1)=1,1,0),0)</f>
        <v>0</v>
      </c>
    </row>
    <row r="1392">
      <c r="A1392" s="24" t="n">
        <v>46128</v>
      </c>
      <c r="B1392" s="25" t="n">
        <v>46113</v>
      </c>
      <c r="C1392" t="inlineStr">
        <is>
          <t>SO-26474</t>
        </is>
      </c>
      <c r="D1392" t="inlineStr">
        <is>
          <t>Thornable Kitchen</t>
        </is>
      </c>
      <c r="E1392" t="inlineStr">
        <is>
          <t>Restaurant</t>
        </is>
      </c>
      <c r="F1392" t="inlineStr">
        <is>
          <t>South</t>
        </is>
      </c>
      <c r="G1392" t="inlineStr">
        <is>
          <t>Tom W.</t>
        </is>
      </c>
      <c r="H1392" t="inlineStr">
        <is>
          <t>Arborio rice 5kg</t>
        </is>
      </c>
      <c r="I1392" t="inlineStr">
        <is>
          <t>Dry goods</t>
        </is>
      </c>
      <c r="J1392" t="n">
        <v>8</v>
      </c>
      <c r="K1392" s="26" t="n">
        <v>21.94</v>
      </c>
      <c r="L1392" s="26">
        <f>J1392*K1392</f>
        <v>175.52</v>
      </c>
      <c r="M1392" s="26" t="n">
        <v>15.15</v>
      </c>
      <c r="N1392" s="26">
        <f>J1392*M1392</f>
        <v>121.2</v>
      </c>
      <c r="O1392" s="26">
        <f>L1392-N1392</f>
        <v>54.32</v>
      </c>
      <c r="P1392">
        <f>IF(AND(OR(Dashboard!$C$5="All",F1392=Dashboard!$C$5),OR(Dashboard!$G$5="All",I1392=Dashboard!$G$5),OR(Dashboard!$K$5="All",G1392=Dashboard!$K$5)),1,0)</f>
        <v>1</v>
      </c>
      <c r="Q1392">
        <f>IF(P1392=1,IF(COUNTIFS($C$2:C1392,C1392,$P$2:P1392,1)=1,1,0),0)</f>
        <v>1</v>
      </c>
    </row>
    <row r="1393">
      <c r="A1393" s="24" t="n">
        <v>46128</v>
      </c>
      <c r="B1393" s="25" t="n">
        <v>46113</v>
      </c>
      <c r="C1393" t="inlineStr">
        <is>
          <t>SO-26474</t>
        </is>
      </c>
      <c r="D1393" t="inlineStr">
        <is>
          <t>Thornable Kitchen</t>
        </is>
      </c>
      <c r="E1393" t="inlineStr">
        <is>
          <t>Restaurant</t>
        </is>
      </c>
      <c r="F1393" t="inlineStr">
        <is>
          <t>South</t>
        </is>
      </c>
      <c r="G1393" t="inlineStr">
        <is>
          <t>Tom W.</t>
        </is>
      </c>
      <c r="H1393" t="inlineStr">
        <is>
          <t>Gelato 5L</t>
        </is>
      </c>
      <c r="I1393" t="inlineStr">
        <is>
          <t>Frozen</t>
        </is>
      </c>
      <c r="J1393" t="n">
        <v>2</v>
      </c>
      <c r="K1393" s="26" t="n">
        <v>47.9</v>
      </c>
      <c r="L1393" s="26">
        <f>J1393*K1393</f>
        <v>95.8</v>
      </c>
      <c r="M1393" s="26" t="n">
        <v>35.45</v>
      </c>
      <c r="N1393" s="26">
        <f>J1393*M1393</f>
        <v>70.9</v>
      </c>
      <c r="O1393" s="26">
        <f>L1393-N1393</f>
        <v>24.9</v>
      </c>
      <c r="P1393">
        <f>IF(AND(OR(Dashboard!$C$5="All",F1393=Dashboard!$C$5),OR(Dashboard!$G$5="All",I1393=Dashboard!$G$5),OR(Dashboard!$K$5="All",G1393=Dashboard!$K$5)),1,0)</f>
        <v>1</v>
      </c>
      <c r="Q1393">
        <f>IF(P1393=1,IF(COUNTIFS($C$2:C1393,C1393,$P$2:P1393,1)=1,1,0),0)</f>
        <v>0</v>
      </c>
    </row>
    <row r="1394">
      <c r="A1394" s="24" t="n">
        <v>46128</v>
      </c>
      <c r="B1394" s="25" t="n">
        <v>46113</v>
      </c>
      <c r="C1394" t="inlineStr">
        <is>
          <t>SO-26474</t>
        </is>
      </c>
      <c r="D1394" t="inlineStr">
        <is>
          <t>Thornable Kitchen</t>
        </is>
      </c>
      <c r="E1394" t="inlineStr">
        <is>
          <t>Restaurant</t>
        </is>
      </c>
      <c r="F1394" t="inlineStr">
        <is>
          <t>South</t>
        </is>
      </c>
      <c r="G1394" t="inlineStr">
        <is>
          <t>Tom W.</t>
        </is>
      </c>
      <c r="H1394" t="inlineStr">
        <is>
          <t>Chai concentrate 1L x6</t>
        </is>
      </c>
      <c r="I1394" t="inlineStr">
        <is>
          <t>Beverages</t>
        </is>
      </c>
      <c r="J1394" t="n">
        <v>5</v>
      </c>
      <c r="K1394" s="26" t="n">
        <v>43.26</v>
      </c>
      <c r="L1394" s="26">
        <f>J1394*K1394</f>
        <v>216.3</v>
      </c>
      <c r="M1394" s="26" t="n">
        <v>27.22</v>
      </c>
      <c r="N1394" s="26">
        <f>J1394*M1394</f>
        <v>136.1</v>
      </c>
      <c r="O1394" s="26">
        <f>L1394-N1394</f>
        <v>80.2</v>
      </c>
      <c r="P1394">
        <f>IF(AND(OR(Dashboard!$C$5="All",F1394=Dashboard!$C$5),OR(Dashboard!$G$5="All",I1394=Dashboard!$G$5),OR(Dashboard!$K$5="All",G1394=Dashboard!$K$5)),1,0)</f>
        <v>1</v>
      </c>
      <c r="Q1394">
        <f>IF(P1394=1,IF(COUNTIFS($C$2:C1394,C1394,$P$2:P1394,1)=1,1,0),0)</f>
        <v>0</v>
      </c>
    </row>
    <row r="1395">
      <c r="A1395" s="24" t="n">
        <v>46128</v>
      </c>
      <c r="B1395" s="25" t="n">
        <v>46113</v>
      </c>
      <c r="C1395" t="inlineStr">
        <is>
          <t>SO-26475</t>
        </is>
      </c>
      <c r="D1395" t="inlineStr">
        <is>
          <t>Kellamere Bistro</t>
        </is>
      </c>
      <c r="E1395" t="inlineStr">
        <is>
          <t>Restaurant</t>
        </is>
      </c>
      <c r="F1395" t="inlineStr">
        <is>
          <t>East</t>
        </is>
      </c>
      <c r="G1395" t="inlineStr">
        <is>
          <t>Priya N.</t>
        </is>
      </c>
      <c r="H1395" t="inlineStr">
        <is>
          <t>Frozen berries 2kg</t>
        </is>
      </c>
      <c r="I1395" t="inlineStr">
        <is>
          <t>Frozen</t>
        </is>
      </c>
      <c r="J1395" t="n">
        <v>2</v>
      </c>
      <c r="K1395" s="26" t="n">
        <v>20.39</v>
      </c>
      <c r="L1395" s="26">
        <f>J1395*K1395</f>
        <v>40.78</v>
      </c>
      <c r="M1395" s="26" t="n">
        <v>14.35</v>
      </c>
      <c r="N1395" s="26">
        <f>J1395*M1395</f>
        <v>28.7</v>
      </c>
      <c r="O1395" s="26">
        <f>L1395-N1395</f>
        <v>12.08</v>
      </c>
      <c r="P1395">
        <f>IF(AND(OR(Dashboard!$C$5="All",F1395=Dashboard!$C$5),OR(Dashboard!$G$5="All",I1395=Dashboard!$G$5),OR(Dashboard!$K$5="All",G1395=Dashboard!$K$5)),1,0)</f>
        <v>1</v>
      </c>
      <c r="Q1395">
        <f>IF(P1395=1,IF(COUNTIFS($C$2:C1395,C1395,$P$2:P1395,1)=1,1,0),0)</f>
        <v>1</v>
      </c>
    </row>
    <row r="1396">
      <c r="A1396" s="24" t="n">
        <v>46128</v>
      </c>
      <c r="B1396" s="25" t="n">
        <v>46113</v>
      </c>
      <c r="C1396" t="inlineStr">
        <is>
          <t>SO-26475</t>
        </is>
      </c>
      <c r="D1396" t="inlineStr">
        <is>
          <t>Kellamere Bistro</t>
        </is>
      </c>
      <c r="E1396" t="inlineStr">
        <is>
          <t>Restaurant</t>
        </is>
      </c>
      <c r="F1396" t="inlineStr">
        <is>
          <t>East</t>
        </is>
      </c>
      <c r="G1396" t="inlineStr">
        <is>
          <t>Priya N.</t>
        </is>
      </c>
      <c r="H1396" t="inlineStr">
        <is>
          <t>Free-range eggs 15dz</t>
        </is>
      </c>
      <c r="I1396" t="inlineStr">
        <is>
          <t>Dairy &amp; eggs</t>
        </is>
      </c>
      <c r="J1396" t="n">
        <v>8</v>
      </c>
      <c r="K1396" s="26" t="n">
        <v>86.52</v>
      </c>
      <c r="L1396" s="26">
        <f>J1396*K1396</f>
        <v>692.16</v>
      </c>
      <c r="M1396" s="26" t="n">
        <v>63.19</v>
      </c>
      <c r="N1396" s="26">
        <f>J1396*M1396</f>
        <v>505.52</v>
      </c>
      <c r="O1396" s="26">
        <f>L1396-N1396</f>
        <v>186.64</v>
      </c>
      <c r="P1396">
        <f>IF(AND(OR(Dashboard!$C$5="All",F1396=Dashboard!$C$5),OR(Dashboard!$G$5="All",I1396=Dashboard!$G$5),OR(Dashboard!$K$5="All",G1396=Dashboard!$K$5)),1,0)</f>
        <v>1</v>
      </c>
      <c r="Q1396">
        <f>IF(P1396=1,IF(COUNTIFS($C$2:C1396,C1396,$P$2:P1396,1)=1,1,0),0)</f>
        <v>0</v>
      </c>
    </row>
    <row r="1397">
      <c r="A1397" s="24" t="n">
        <v>46129</v>
      </c>
      <c r="B1397" s="25" t="n">
        <v>46113</v>
      </c>
      <c r="C1397" t="inlineStr">
        <is>
          <t>SO-26468</t>
        </is>
      </c>
      <c r="D1397" t="inlineStr">
        <is>
          <t>Vantrey Pantry</t>
        </is>
      </c>
      <c r="E1397" t="inlineStr">
        <is>
          <t>Grocer</t>
        </is>
      </c>
      <c r="F1397" t="inlineStr">
        <is>
          <t>West</t>
        </is>
      </c>
      <c r="G1397" t="inlineStr">
        <is>
          <t>Lena K.</t>
        </is>
      </c>
      <c r="H1397" t="inlineStr">
        <is>
          <t>Coffee beans 1kg</t>
        </is>
      </c>
      <c r="I1397" t="inlineStr">
        <is>
          <t>Beverages</t>
        </is>
      </c>
      <c r="J1397" t="n">
        <v>26</v>
      </c>
      <c r="K1397" s="26" t="n">
        <v>32.45</v>
      </c>
      <c r="L1397" s="26">
        <f>J1397*K1397</f>
        <v>843.7</v>
      </c>
      <c r="M1397" s="26" t="n">
        <v>19.36</v>
      </c>
      <c r="N1397" s="26">
        <f>J1397*M1397</f>
        <v>503.36</v>
      </c>
      <c r="O1397" s="26">
        <f>L1397-N1397</f>
        <v>340.34</v>
      </c>
      <c r="P1397">
        <f>IF(AND(OR(Dashboard!$C$5="All",F1397=Dashboard!$C$5),OR(Dashboard!$G$5="All",I1397=Dashboard!$G$5),OR(Dashboard!$K$5="All",G1397=Dashboard!$K$5)),1,0)</f>
        <v>1</v>
      </c>
      <c r="Q1397">
        <f>IF(P1397=1,IF(COUNTIFS($C$2:C1397,C1397,$P$2:P1397,1)=1,1,0),0)</f>
        <v>1</v>
      </c>
    </row>
    <row r="1398">
      <c r="A1398" s="24" t="n">
        <v>46129</v>
      </c>
      <c r="B1398" s="25" t="n">
        <v>46113</v>
      </c>
      <c r="C1398" t="inlineStr">
        <is>
          <t>SO-26468</t>
        </is>
      </c>
      <c r="D1398" t="inlineStr">
        <is>
          <t>Vantrey Pantry</t>
        </is>
      </c>
      <c r="E1398" t="inlineStr">
        <is>
          <t>Grocer</t>
        </is>
      </c>
      <c r="F1398" t="inlineStr">
        <is>
          <t>West</t>
        </is>
      </c>
      <c r="G1398" t="inlineStr">
        <is>
          <t>Lena K.</t>
        </is>
      </c>
      <c r="H1398" t="inlineStr">
        <is>
          <t>Cheddar block 2kg</t>
        </is>
      </c>
      <c r="I1398" t="inlineStr">
        <is>
          <t>Dairy &amp; eggs</t>
        </is>
      </c>
      <c r="J1398" t="n">
        <v>16</v>
      </c>
      <c r="K1398" s="26" t="n">
        <v>32.45</v>
      </c>
      <c r="L1398" s="26">
        <f>J1398*K1398</f>
        <v>519.2</v>
      </c>
      <c r="M1398" s="26" t="n">
        <v>24.62</v>
      </c>
      <c r="N1398" s="26">
        <f>J1398*M1398</f>
        <v>393.92</v>
      </c>
      <c r="O1398" s="26">
        <f>L1398-N1398</f>
        <v>125.28</v>
      </c>
      <c r="P1398">
        <f>IF(AND(OR(Dashboard!$C$5="All",F1398=Dashboard!$C$5),OR(Dashboard!$G$5="All",I1398=Dashboard!$G$5),OR(Dashboard!$K$5="All",G1398=Dashboard!$K$5)),1,0)</f>
        <v>1</v>
      </c>
      <c r="Q1398">
        <f>IF(P1398=1,IF(COUNTIFS($C$2:C1398,C1398,$P$2:P1398,1)=1,1,0),0)</f>
        <v>0</v>
      </c>
    </row>
    <row r="1399">
      <c r="A1399" s="24" t="n">
        <v>46130</v>
      </c>
      <c r="B1399" s="25" t="n">
        <v>46113</v>
      </c>
      <c r="C1399" t="inlineStr">
        <is>
          <t>SO-26453</t>
        </is>
      </c>
      <c r="D1399" t="inlineStr">
        <is>
          <t>Jarrock Canteen</t>
        </is>
      </c>
      <c r="E1399" t="inlineStr">
        <is>
          <t>Caterer</t>
        </is>
      </c>
      <c r="F1399" t="inlineStr">
        <is>
          <t>South</t>
        </is>
      </c>
      <c r="G1399" t="inlineStr">
        <is>
          <t>Tom W.</t>
        </is>
      </c>
      <c r="H1399" t="inlineStr">
        <is>
          <t>Arborio rice 5kg</t>
        </is>
      </c>
      <c r="I1399" t="inlineStr">
        <is>
          <t>Dry goods</t>
        </is>
      </c>
      <c r="J1399" t="n">
        <v>7</v>
      </c>
      <c r="K1399" s="26" t="n">
        <v>21.94</v>
      </c>
      <c r="L1399" s="26">
        <f>J1399*K1399</f>
        <v>153.58</v>
      </c>
      <c r="M1399" s="26" t="n">
        <v>14.62</v>
      </c>
      <c r="N1399" s="26">
        <f>J1399*M1399</f>
        <v>102.34</v>
      </c>
      <c r="O1399" s="26">
        <f>L1399-N1399</f>
        <v>51.24</v>
      </c>
      <c r="P1399">
        <f>IF(AND(OR(Dashboard!$C$5="All",F1399=Dashboard!$C$5),OR(Dashboard!$G$5="All",I1399=Dashboard!$G$5),OR(Dashboard!$K$5="All",G1399=Dashboard!$K$5)),1,0)</f>
        <v>1</v>
      </c>
      <c r="Q1399">
        <f>IF(P1399=1,IF(COUNTIFS($C$2:C1399,C1399,$P$2:P1399,1)=1,1,0),0)</f>
        <v>1</v>
      </c>
    </row>
    <row r="1400">
      <c r="A1400" s="24" t="n">
        <v>46130</v>
      </c>
      <c r="B1400" s="25" t="n">
        <v>46113</v>
      </c>
      <c r="C1400" t="inlineStr">
        <is>
          <t>SO-26453</t>
        </is>
      </c>
      <c r="D1400" t="inlineStr">
        <is>
          <t>Jarrock Canteen</t>
        </is>
      </c>
      <c r="E1400" t="inlineStr">
        <is>
          <t>Caterer</t>
        </is>
      </c>
      <c r="F1400" t="inlineStr">
        <is>
          <t>South</t>
        </is>
      </c>
      <c r="G1400" t="inlineStr">
        <is>
          <t>Tom W.</t>
        </is>
      </c>
      <c r="H1400" t="inlineStr">
        <is>
          <t>Croissant dough x48</t>
        </is>
      </c>
      <c r="I1400" t="inlineStr">
        <is>
          <t>Bakery</t>
        </is>
      </c>
      <c r="J1400" t="n">
        <v>11</v>
      </c>
      <c r="K1400" s="26" t="n">
        <v>69.22</v>
      </c>
      <c r="L1400" s="26">
        <f>J1400*K1400</f>
        <v>761.42</v>
      </c>
      <c r="M1400" s="26" t="n">
        <v>41.25</v>
      </c>
      <c r="N1400" s="26">
        <f>J1400*M1400</f>
        <v>453.75</v>
      </c>
      <c r="O1400" s="26">
        <f>L1400-N1400</f>
        <v>307.67</v>
      </c>
      <c r="P1400">
        <f>IF(AND(OR(Dashboard!$C$5="All",F1400=Dashboard!$C$5),OR(Dashboard!$G$5="All",I1400=Dashboard!$G$5),OR(Dashboard!$K$5="All",G1400=Dashboard!$K$5)),1,0)</f>
        <v>1</v>
      </c>
      <c r="Q1400">
        <f>IF(P1400=1,IF(COUNTIFS($C$2:C1400,C1400,$P$2:P1400,1)=1,1,0),0)</f>
        <v>0</v>
      </c>
    </row>
    <row r="1401">
      <c r="A1401" s="24" t="n">
        <v>46130</v>
      </c>
      <c r="B1401" s="25" t="n">
        <v>46113</v>
      </c>
      <c r="C1401" t="inlineStr">
        <is>
          <t>SO-26465</t>
        </is>
      </c>
      <c r="D1401" t="inlineStr">
        <is>
          <t>Fennick Espresso Bar</t>
        </is>
      </c>
      <c r="E1401" t="inlineStr">
        <is>
          <t>Café</t>
        </is>
      </c>
      <c r="F1401" t="inlineStr">
        <is>
          <t>East</t>
        </is>
      </c>
      <c r="G1401" t="inlineStr">
        <is>
          <t>Priya N.</t>
        </is>
      </c>
      <c r="H1401" t="inlineStr">
        <is>
          <t>Sourdough loaf x10</t>
        </is>
      </c>
      <c r="I1401" t="inlineStr">
        <is>
          <t>Bakery</t>
        </is>
      </c>
      <c r="J1401" t="n">
        <v>8</v>
      </c>
      <c r="K1401" s="26" t="n">
        <v>53.56</v>
      </c>
      <c r="L1401" s="26">
        <f>J1401*K1401</f>
        <v>428.48</v>
      </c>
      <c r="M1401" s="26" t="n">
        <v>32.54</v>
      </c>
      <c r="N1401" s="26">
        <f>J1401*M1401</f>
        <v>260.32</v>
      </c>
      <c r="O1401" s="26">
        <f>L1401-N1401</f>
        <v>168.16</v>
      </c>
      <c r="P1401">
        <f>IF(AND(OR(Dashboard!$C$5="All",F1401=Dashboard!$C$5),OR(Dashboard!$G$5="All",I1401=Dashboard!$G$5),OR(Dashboard!$K$5="All",G1401=Dashboard!$K$5)),1,0)</f>
        <v>1</v>
      </c>
      <c r="Q1401">
        <f>IF(P1401=1,IF(COUNTIFS($C$2:C1401,C1401,$P$2:P1401,1)=1,1,0),0)</f>
        <v>1</v>
      </c>
    </row>
    <row r="1402">
      <c r="A1402" s="24" t="n">
        <v>46130</v>
      </c>
      <c r="B1402" s="25" t="n">
        <v>46113</v>
      </c>
      <c r="C1402" t="inlineStr">
        <is>
          <t>SO-26465</t>
        </is>
      </c>
      <c r="D1402" t="inlineStr">
        <is>
          <t>Fennick Espresso Bar</t>
        </is>
      </c>
      <c r="E1402" t="inlineStr">
        <is>
          <t>Café</t>
        </is>
      </c>
      <c r="F1402" t="inlineStr">
        <is>
          <t>East</t>
        </is>
      </c>
      <c r="G1402" t="inlineStr">
        <is>
          <t>Priya N.</t>
        </is>
      </c>
      <c r="H1402" t="inlineStr">
        <is>
          <t>Coffee beans 1kg</t>
        </is>
      </c>
      <c r="I1402" t="inlineStr">
        <is>
          <t>Beverages</t>
        </is>
      </c>
      <c r="J1402" t="n">
        <v>14</v>
      </c>
      <c r="K1402" s="26" t="n">
        <v>32.45</v>
      </c>
      <c r="L1402" s="26">
        <f>J1402*K1402</f>
        <v>454.3</v>
      </c>
      <c r="M1402" s="26" t="n">
        <v>20.26</v>
      </c>
      <c r="N1402" s="26">
        <f>J1402*M1402</f>
        <v>283.64</v>
      </c>
      <c r="O1402" s="26">
        <f>L1402-N1402</f>
        <v>170.66</v>
      </c>
      <c r="P1402">
        <f>IF(AND(OR(Dashboard!$C$5="All",F1402=Dashboard!$C$5),OR(Dashboard!$G$5="All",I1402=Dashboard!$G$5),OR(Dashboard!$K$5="All",G1402=Dashboard!$K$5)),1,0)</f>
        <v>1</v>
      </c>
      <c r="Q1402">
        <f>IF(P1402=1,IF(COUNTIFS($C$2:C1402,C1402,$P$2:P1402,1)=1,1,0),0)</f>
        <v>0</v>
      </c>
    </row>
    <row r="1403">
      <c r="A1403" s="24" t="n">
        <v>46130</v>
      </c>
      <c r="B1403" s="25" t="n">
        <v>46113</v>
      </c>
      <c r="C1403" t="inlineStr">
        <is>
          <t>SO-26477</t>
        </is>
      </c>
      <c r="D1403" t="inlineStr">
        <is>
          <t>Fidderly Grocer</t>
        </is>
      </c>
      <c r="E1403" t="inlineStr">
        <is>
          <t>Grocer</t>
        </is>
      </c>
      <c r="F1403" t="inlineStr">
        <is>
          <t>Regional</t>
        </is>
      </c>
      <c r="G1403" t="inlineStr">
        <is>
          <t>Sam O.</t>
        </is>
      </c>
      <c r="H1403" t="inlineStr">
        <is>
          <t>Canned tomatoes 2.5kg</t>
        </is>
      </c>
      <c r="I1403" t="inlineStr">
        <is>
          <t>Dry goods</t>
        </is>
      </c>
      <c r="J1403" t="n">
        <v>26</v>
      </c>
      <c r="K1403" s="26" t="n">
        <v>8.19</v>
      </c>
      <c r="L1403" s="26">
        <f>J1403*K1403</f>
        <v>212.94</v>
      </c>
      <c r="M1403" s="26" t="n">
        <v>5.89</v>
      </c>
      <c r="N1403" s="26">
        <f>J1403*M1403</f>
        <v>153.14</v>
      </c>
      <c r="O1403" s="26">
        <f>L1403-N1403</f>
        <v>59.8</v>
      </c>
      <c r="P1403">
        <f>IF(AND(OR(Dashboard!$C$5="All",F1403=Dashboard!$C$5),OR(Dashboard!$G$5="All",I1403=Dashboard!$G$5),OR(Dashboard!$K$5="All",G1403=Dashboard!$K$5)),1,0)</f>
        <v>1</v>
      </c>
      <c r="Q1403">
        <f>IF(P1403=1,IF(COUNTIFS($C$2:C1403,C1403,$P$2:P1403,1)=1,1,0),0)</f>
        <v>1</v>
      </c>
    </row>
    <row r="1404">
      <c r="A1404" s="24" t="n">
        <v>46130</v>
      </c>
      <c r="B1404" s="25" t="n">
        <v>46113</v>
      </c>
      <c r="C1404" t="inlineStr">
        <is>
          <t>SO-26477</t>
        </is>
      </c>
      <c r="D1404" t="inlineStr">
        <is>
          <t>Fidderly Grocer</t>
        </is>
      </c>
      <c r="E1404" t="inlineStr">
        <is>
          <t>Grocer</t>
        </is>
      </c>
      <c r="F1404" t="inlineStr">
        <is>
          <t>Regional</t>
        </is>
      </c>
      <c r="G1404" t="inlineStr">
        <is>
          <t>Sam O.</t>
        </is>
      </c>
      <c r="H1404" t="inlineStr">
        <is>
          <t>Free-range eggs 15dz</t>
        </is>
      </c>
      <c r="I1404" t="inlineStr">
        <is>
          <t>Dairy &amp; eggs</t>
        </is>
      </c>
      <c r="J1404" t="n">
        <v>23</v>
      </c>
      <c r="K1404" s="26" t="n">
        <v>86.52</v>
      </c>
      <c r="L1404" s="26">
        <f>J1404*K1404</f>
        <v>1989.96</v>
      </c>
      <c r="M1404" s="26" t="n">
        <v>66.56</v>
      </c>
      <c r="N1404" s="26">
        <f>J1404*M1404</f>
        <v>1530.88</v>
      </c>
      <c r="O1404" s="26">
        <f>L1404-N1404</f>
        <v>459.08</v>
      </c>
      <c r="P1404">
        <f>IF(AND(OR(Dashboard!$C$5="All",F1404=Dashboard!$C$5),OR(Dashboard!$G$5="All",I1404=Dashboard!$G$5),OR(Dashboard!$K$5="All",G1404=Dashboard!$K$5)),1,0)</f>
        <v>1</v>
      </c>
      <c r="Q1404">
        <f>IF(P1404=1,IF(COUNTIFS($C$2:C1404,C1404,$P$2:P1404,1)=1,1,0),0)</f>
        <v>0</v>
      </c>
    </row>
    <row r="1405">
      <c r="A1405" s="24" t="n">
        <v>46130</v>
      </c>
      <c r="B1405" s="25" t="n">
        <v>46113</v>
      </c>
      <c r="C1405" t="inlineStr">
        <is>
          <t>SO-26477</t>
        </is>
      </c>
      <c r="D1405" t="inlineStr">
        <is>
          <t>Fidderly Grocer</t>
        </is>
      </c>
      <c r="E1405" t="inlineStr">
        <is>
          <t>Grocer</t>
        </is>
      </c>
      <c r="F1405" t="inlineStr">
        <is>
          <t>Regional</t>
        </is>
      </c>
      <c r="G1405" t="inlineStr">
        <is>
          <t>Sam O.</t>
        </is>
      </c>
      <c r="H1405" t="inlineStr">
        <is>
          <t>Bagels x36</t>
        </is>
      </c>
      <c r="I1405" t="inlineStr">
        <is>
          <t>Bakery</t>
        </is>
      </c>
      <c r="J1405" t="n">
        <v>15</v>
      </c>
      <c r="K1405" s="26" t="n">
        <v>39.66</v>
      </c>
      <c r="L1405" s="26">
        <f>J1405*K1405</f>
        <v>594.9</v>
      </c>
      <c r="M1405" s="26" t="n">
        <v>23.86</v>
      </c>
      <c r="N1405" s="26">
        <f>J1405*M1405</f>
        <v>357.9</v>
      </c>
      <c r="O1405" s="26">
        <f>L1405-N1405</f>
        <v>237</v>
      </c>
      <c r="P1405">
        <f>IF(AND(OR(Dashboard!$C$5="All",F1405=Dashboard!$C$5),OR(Dashboard!$G$5="All",I1405=Dashboard!$G$5),OR(Dashboard!$K$5="All",G1405=Dashboard!$K$5)),1,0)</f>
        <v>1</v>
      </c>
      <c r="Q1405">
        <f>IF(P1405=1,IF(COUNTIFS($C$2:C1405,C1405,$P$2:P1405,1)=1,1,0),0)</f>
        <v>0</v>
      </c>
    </row>
    <row r="1406">
      <c r="A1406" s="24" t="n">
        <v>46130</v>
      </c>
      <c r="B1406" s="25" t="n">
        <v>46113</v>
      </c>
      <c r="C1406" t="inlineStr">
        <is>
          <t>SO-26477</t>
        </is>
      </c>
      <c r="D1406" t="inlineStr">
        <is>
          <t>Fidderly Grocer</t>
        </is>
      </c>
      <c r="E1406" t="inlineStr">
        <is>
          <t>Grocer</t>
        </is>
      </c>
      <c r="F1406" t="inlineStr">
        <is>
          <t>Regional</t>
        </is>
      </c>
      <c r="G1406" t="inlineStr">
        <is>
          <t>Sam O.</t>
        </is>
      </c>
      <c r="H1406" t="inlineStr">
        <is>
          <t>Chips 2.5kg x4</t>
        </is>
      </c>
      <c r="I1406" t="inlineStr">
        <is>
          <t>Frozen</t>
        </is>
      </c>
      <c r="J1406" t="n">
        <v>7</v>
      </c>
      <c r="K1406" s="26" t="n">
        <v>30.49</v>
      </c>
      <c r="L1406" s="26">
        <f>J1406*K1406</f>
        <v>213.43</v>
      </c>
      <c r="M1406" s="26" t="n">
        <v>21.87</v>
      </c>
      <c r="N1406" s="26">
        <f>J1406*M1406</f>
        <v>153.09</v>
      </c>
      <c r="O1406" s="26">
        <f>L1406-N1406</f>
        <v>60.34</v>
      </c>
      <c r="P1406">
        <f>IF(AND(OR(Dashboard!$C$5="All",F1406=Dashboard!$C$5),OR(Dashboard!$G$5="All",I1406=Dashboard!$G$5),OR(Dashboard!$K$5="All",G1406=Dashboard!$K$5)),1,0)</f>
        <v>1</v>
      </c>
      <c r="Q1406">
        <f>IF(P1406=1,IF(COUNTIFS($C$2:C1406,C1406,$P$2:P1406,1)=1,1,0),0)</f>
        <v>0</v>
      </c>
    </row>
    <row r="1407">
      <c r="A1407" s="24" t="n">
        <v>46132</v>
      </c>
      <c r="B1407" s="25" t="n">
        <v>46113</v>
      </c>
      <c r="C1407" t="inlineStr">
        <is>
          <t>SO-26448</t>
        </is>
      </c>
      <c r="D1407" t="inlineStr">
        <is>
          <t>Hallowick Espresso Bar</t>
        </is>
      </c>
      <c r="E1407" t="inlineStr">
        <is>
          <t>Café</t>
        </is>
      </c>
      <c r="F1407" t="inlineStr">
        <is>
          <t>Regional</t>
        </is>
      </c>
      <c r="G1407" t="inlineStr">
        <is>
          <t>Sam O.</t>
        </is>
      </c>
      <c r="H1407" t="inlineStr">
        <is>
          <t>Orange juice 2L x6</t>
        </is>
      </c>
      <c r="I1407" t="inlineStr">
        <is>
          <t>Beverages</t>
        </is>
      </c>
      <c r="J1407" t="n">
        <v>8</v>
      </c>
      <c r="K1407" s="26" t="n">
        <v>27.81</v>
      </c>
      <c r="L1407" s="26">
        <f>J1407*K1407</f>
        <v>222.48</v>
      </c>
      <c r="M1407" s="26" t="n">
        <v>17.98</v>
      </c>
      <c r="N1407" s="26">
        <f>J1407*M1407</f>
        <v>143.84</v>
      </c>
      <c r="O1407" s="26">
        <f>L1407-N1407</f>
        <v>78.64</v>
      </c>
      <c r="P1407">
        <f>IF(AND(OR(Dashboard!$C$5="All",F1407=Dashboard!$C$5),OR(Dashboard!$G$5="All",I1407=Dashboard!$G$5),OR(Dashboard!$K$5="All",G1407=Dashboard!$K$5)),1,0)</f>
        <v>1</v>
      </c>
      <c r="Q1407">
        <f>IF(P1407=1,IF(COUNTIFS($C$2:C1407,C1407,$P$2:P1407,1)=1,1,0),0)</f>
        <v>1</v>
      </c>
    </row>
    <row r="1408">
      <c r="A1408" s="24" t="n">
        <v>46132</v>
      </c>
      <c r="B1408" s="25" t="n">
        <v>46113</v>
      </c>
      <c r="C1408" t="inlineStr">
        <is>
          <t>SO-26448</t>
        </is>
      </c>
      <c r="D1408" t="inlineStr">
        <is>
          <t>Hallowick Espresso Bar</t>
        </is>
      </c>
      <c r="E1408" t="inlineStr">
        <is>
          <t>Café</t>
        </is>
      </c>
      <c r="F1408" t="inlineStr">
        <is>
          <t>Regional</t>
        </is>
      </c>
      <c r="G1408" t="inlineStr">
        <is>
          <t>Sam O.</t>
        </is>
      </c>
      <c r="H1408" t="inlineStr">
        <is>
          <t>Cheddar block 2kg</t>
        </is>
      </c>
      <c r="I1408" t="inlineStr">
        <is>
          <t>Dairy &amp; eggs</t>
        </is>
      </c>
      <c r="J1408" t="n">
        <v>4</v>
      </c>
      <c r="K1408" s="26" t="n">
        <v>32.45</v>
      </c>
      <c r="L1408" s="26">
        <f>J1408*K1408</f>
        <v>129.8</v>
      </c>
      <c r="M1408" s="26" t="n">
        <v>24.92</v>
      </c>
      <c r="N1408" s="26">
        <f>J1408*M1408</f>
        <v>99.68</v>
      </c>
      <c r="O1408" s="26">
        <f>L1408-N1408</f>
        <v>30.12</v>
      </c>
      <c r="P1408">
        <f>IF(AND(OR(Dashboard!$C$5="All",F1408=Dashboard!$C$5),OR(Dashboard!$G$5="All",I1408=Dashboard!$G$5),OR(Dashboard!$K$5="All",G1408=Dashboard!$K$5)),1,0)</f>
        <v>1</v>
      </c>
      <c r="Q1408">
        <f>IF(P1408=1,IF(COUNTIFS($C$2:C1408,C1408,$P$2:P1408,1)=1,1,0),0)</f>
        <v>0</v>
      </c>
    </row>
    <row r="1409">
      <c r="A1409" s="24" t="n">
        <v>46132</v>
      </c>
      <c r="B1409" s="25" t="n">
        <v>46113</v>
      </c>
      <c r="C1409" t="inlineStr">
        <is>
          <t>SO-26448</t>
        </is>
      </c>
      <c r="D1409" t="inlineStr">
        <is>
          <t>Hallowick Espresso Bar</t>
        </is>
      </c>
      <c r="E1409" t="inlineStr">
        <is>
          <t>Café</t>
        </is>
      </c>
      <c r="F1409" t="inlineStr">
        <is>
          <t>Regional</t>
        </is>
      </c>
      <c r="G1409" t="inlineStr">
        <is>
          <t>Sam O.</t>
        </is>
      </c>
      <c r="H1409" t="inlineStr">
        <is>
          <t>Puff pastry sheets 5kg</t>
        </is>
      </c>
      <c r="I1409" t="inlineStr">
        <is>
          <t>Frozen</t>
        </is>
      </c>
      <c r="J1409" t="n">
        <v>14</v>
      </c>
      <c r="K1409" s="26" t="n">
        <v>35.02</v>
      </c>
      <c r="L1409" s="26">
        <f>J1409*K1409</f>
        <v>490.28</v>
      </c>
      <c r="M1409" s="26" t="n">
        <v>25.32</v>
      </c>
      <c r="N1409" s="26">
        <f>J1409*M1409</f>
        <v>354.48</v>
      </c>
      <c r="O1409" s="26">
        <f>L1409-N1409</f>
        <v>135.8</v>
      </c>
      <c r="P1409">
        <f>IF(AND(OR(Dashboard!$C$5="All",F1409=Dashboard!$C$5),OR(Dashboard!$G$5="All",I1409=Dashboard!$G$5),OR(Dashboard!$K$5="All",G1409=Dashboard!$K$5)),1,0)</f>
        <v>1</v>
      </c>
      <c r="Q1409">
        <f>IF(P1409=1,IF(COUNTIFS($C$2:C1409,C1409,$P$2:P1409,1)=1,1,0),0)</f>
        <v>0</v>
      </c>
    </row>
    <row r="1410">
      <c r="A1410" s="24" t="n">
        <v>46132</v>
      </c>
      <c r="B1410" s="25" t="n">
        <v>46113</v>
      </c>
      <c r="C1410" t="inlineStr">
        <is>
          <t>SO-26448</t>
        </is>
      </c>
      <c r="D1410" t="inlineStr">
        <is>
          <t>Hallowick Espresso Bar</t>
        </is>
      </c>
      <c r="E1410" t="inlineStr">
        <is>
          <t>Café</t>
        </is>
      </c>
      <c r="F1410" t="inlineStr">
        <is>
          <t>Regional</t>
        </is>
      </c>
      <c r="G1410" t="inlineStr">
        <is>
          <t>Sam O.</t>
        </is>
      </c>
      <c r="H1410" t="inlineStr">
        <is>
          <t>Olive oil 4L</t>
        </is>
      </c>
      <c r="I1410" t="inlineStr">
        <is>
          <t>Dry goods</t>
        </is>
      </c>
      <c r="J1410" t="n">
        <v>12</v>
      </c>
      <c r="K1410" s="26" t="n">
        <v>40.07</v>
      </c>
      <c r="L1410" s="26">
        <f>J1410*K1410</f>
        <v>480.84</v>
      </c>
      <c r="M1410" s="26" t="n">
        <v>28.03</v>
      </c>
      <c r="N1410" s="26">
        <f>J1410*M1410</f>
        <v>336.36</v>
      </c>
      <c r="O1410" s="26">
        <f>L1410-N1410</f>
        <v>144.48</v>
      </c>
      <c r="P1410">
        <f>IF(AND(OR(Dashboard!$C$5="All",F1410=Dashboard!$C$5),OR(Dashboard!$G$5="All",I1410=Dashboard!$G$5),OR(Dashboard!$K$5="All",G1410=Dashboard!$K$5)),1,0)</f>
        <v>1</v>
      </c>
      <c r="Q1410">
        <f>IF(P1410=1,IF(COUNTIFS($C$2:C1410,C1410,$P$2:P1410,1)=1,1,0),0)</f>
        <v>0</v>
      </c>
    </row>
    <row r="1411">
      <c r="A1411" s="24" t="n">
        <v>46132</v>
      </c>
      <c r="B1411" s="25" t="n">
        <v>46113</v>
      </c>
      <c r="C1411" t="inlineStr">
        <is>
          <t>SO-26488</t>
        </is>
      </c>
      <c r="D1411" t="inlineStr">
        <is>
          <t>Thornable Kitchen</t>
        </is>
      </c>
      <c r="E1411" t="inlineStr">
        <is>
          <t>Restaurant</t>
        </is>
      </c>
      <c r="F1411" t="inlineStr">
        <is>
          <t>South</t>
        </is>
      </c>
      <c r="G1411" t="inlineStr">
        <is>
          <t>Tom W.</t>
        </is>
      </c>
      <c r="H1411" t="inlineStr">
        <is>
          <t>Sparkling water 24pk</t>
        </is>
      </c>
      <c r="I1411" t="inlineStr">
        <is>
          <t>Beverages</t>
        </is>
      </c>
      <c r="J1411" t="n">
        <v>8</v>
      </c>
      <c r="K1411" s="26" t="n">
        <v>22.25</v>
      </c>
      <c r="L1411" s="26">
        <f>J1411*K1411</f>
        <v>178</v>
      </c>
      <c r="M1411" s="26" t="n">
        <v>14.1</v>
      </c>
      <c r="N1411" s="26">
        <f>J1411*M1411</f>
        <v>112.8</v>
      </c>
      <c r="O1411" s="26">
        <f>L1411-N1411</f>
        <v>65.2</v>
      </c>
      <c r="P1411">
        <f>IF(AND(OR(Dashboard!$C$5="All",F1411=Dashboard!$C$5),OR(Dashboard!$G$5="All",I1411=Dashboard!$G$5),OR(Dashboard!$K$5="All",G1411=Dashboard!$K$5)),1,0)</f>
        <v>1</v>
      </c>
      <c r="Q1411">
        <f>IF(P1411=1,IF(COUNTIFS($C$2:C1411,C1411,$P$2:P1411,1)=1,1,0),0)</f>
        <v>1</v>
      </c>
    </row>
    <row r="1412">
      <c r="A1412" s="24" t="n">
        <v>46132</v>
      </c>
      <c r="B1412" s="25" t="n">
        <v>46113</v>
      </c>
      <c r="C1412" t="inlineStr">
        <is>
          <t>SO-26488</t>
        </is>
      </c>
      <c r="D1412" t="inlineStr">
        <is>
          <t>Thornable Kitchen</t>
        </is>
      </c>
      <c r="E1412" t="inlineStr">
        <is>
          <t>Restaurant</t>
        </is>
      </c>
      <c r="F1412" t="inlineStr">
        <is>
          <t>South</t>
        </is>
      </c>
      <c r="G1412" t="inlineStr">
        <is>
          <t>Tom W.</t>
        </is>
      </c>
      <c r="H1412" t="inlineStr">
        <is>
          <t>Free-range eggs 15dz</t>
        </is>
      </c>
      <c r="I1412" t="inlineStr">
        <is>
          <t>Dairy &amp; eggs</t>
        </is>
      </c>
      <c r="J1412" t="n">
        <v>11</v>
      </c>
      <c r="K1412" s="26" t="n">
        <v>86.52</v>
      </c>
      <c r="L1412" s="26">
        <f>J1412*K1412</f>
        <v>951.72</v>
      </c>
      <c r="M1412" s="26" t="n">
        <v>64.48</v>
      </c>
      <c r="N1412" s="26">
        <f>J1412*M1412</f>
        <v>709.28</v>
      </c>
      <c r="O1412" s="26">
        <f>L1412-N1412</f>
        <v>242.44</v>
      </c>
      <c r="P1412">
        <f>IF(AND(OR(Dashboard!$C$5="All",F1412=Dashboard!$C$5),OR(Dashboard!$G$5="All",I1412=Dashboard!$G$5),OR(Dashboard!$K$5="All",G1412=Dashboard!$K$5)),1,0)</f>
        <v>1</v>
      </c>
      <c r="Q1412">
        <f>IF(P1412=1,IF(COUNTIFS($C$2:C1412,C1412,$P$2:P1412,1)=1,1,0),0)</f>
        <v>0</v>
      </c>
    </row>
    <row r="1413">
      <c r="A1413" s="24" t="n">
        <v>46133</v>
      </c>
      <c r="B1413" s="25" t="n">
        <v>46113</v>
      </c>
      <c r="C1413" t="inlineStr">
        <is>
          <t>SO-26480</t>
        </is>
      </c>
      <c r="D1413" t="inlineStr">
        <is>
          <t>Grisdale Catering</t>
        </is>
      </c>
      <c r="E1413" t="inlineStr">
        <is>
          <t>Caterer</t>
        </is>
      </c>
      <c r="F1413" t="inlineStr">
        <is>
          <t>East</t>
        </is>
      </c>
      <c r="G1413" t="inlineStr">
        <is>
          <t>Priya N.</t>
        </is>
      </c>
      <c r="H1413" t="inlineStr">
        <is>
          <t>Cheddar block 2kg</t>
        </is>
      </c>
      <c r="I1413" t="inlineStr">
        <is>
          <t>Dairy &amp; eggs</t>
        </is>
      </c>
      <c r="J1413" t="n">
        <v>9</v>
      </c>
      <c r="K1413" s="26" t="n">
        <v>32.45</v>
      </c>
      <c r="L1413" s="26">
        <f>J1413*K1413</f>
        <v>292.05</v>
      </c>
      <c r="M1413" s="26" t="n">
        <v>25.12</v>
      </c>
      <c r="N1413" s="26">
        <f>J1413*M1413</f>
        <v>226.08</v>
      </c>
      <c r="O1413" s="26">
        <f>L1413-N1413</f>
        <v>65.97</v>
      </c>
      <c r="P1413">
        <f>IF(AND(OR(Dashboard!$C$5="All",F1413=Dashboard!$C$5),OR(Dashboard!$G$5="All",I1413=Dashboard!$G$5),OR(Dashboard!$K$5="All",G1413=Dashboard!$K$5)),1,0)</f>
        <v>1</v>
      </c>
      <c r="Q1413">
        <f>IF(P1413=1,IF(COUNTIFS($C$2:C1413,C1413,$P$2:P1413,1)=1,1,0),0)</f>
        <v>1</v>
      </c>
    </row>
    <row r="1414">
      <c r="A1414" s="24" t="n">
        <v>46133</v>
      </c>
      <c r="B1414" s="25" t="n">
        <v>46113</v>
      </c>
      <c r="C1414" t="inlineStr">
        <is>
          <t>SO-26480</t>
        </is>
      </c>
      <c r="D1414" t="inlineStr">
        <is>
          <t>Grisdale Catering</t>
        </is>
      </c>
      <c r="E1414" t="inlineStr">
        <is>
          <t>Caterer</t>
        </is>
      </c>
      <c r="F1414" t="inlineStr">
        <is>
          <t>East</t>
        </is>
      </c>
      <c r="G1414" t="inlineStr">
        <is>
          <t>Priya N.</t>
        </is>
      </c>
      <c r="H1414" t="inlineStr">
        <is>
          <t>Brioche buns x24</t>
        </is>
      </c>
      <c r="I1414" t="inlineStr">
        <is>
          <t>Bakery</t>
        </is>
      </c>
      <c r="J1414" t="n">
        <v>13</v>
      </c>
      <c r="K1414" s="26" t="n">
        <v>27.19</v>
      </c>
      <c r="L1414" s="26">
        <f>J1414*K1414</f>
        <v>353.47</v>
      </c>
      <c r="M1414" s="26" t="n">
        <v>15.31</v>
      </c>
      <c r="N1414" s="26">
        <f>J1414*M1414</f>
        <v>199.03</v>
      </c>
      <c r="O1414" s="26">
        <f>L1414-N1414</f>
        <v>154.44</v>
      </c>
      <c r="P1414">
        <f>IF(AND(OR(Dashboard!$C$5="All",F1414=Dashboard!$C$5),OR(Dashboard!$G$5="All",I1414=Dashboard!$G$5),OR(Dashboard!$K$5="All",G1414=Dashboard!$K$5)),1,0)</f>
        <v>1</v>
      </c>
      <c r="Q1414">
        <f>IF(P1414=1,IF(COUNTIFS($C$2:C1414,C1414,$P$2:P1414,1)=1,1,0),0)</f>
        <v>0</v>
      </c>
    </row>
    <row r="1415">
      <c r="A1415" s="24" t="n">
        <v>46133</v>
      </c>
      <c r="B1415" s="25" t="n">
        <v>46113</v>
      </c>
      <c r="C1415" t="inlineStr">
        <is>
          <t>SO-26480</t>
        </is>
      </c>
      <c r="D1415" t="inlineStr">
        <is>
          <t>Grisdale Catering</t>
        </is>
      </c>
      <c r="E1415" t="inlineStr">
        <is>
          <t>Caterer</t>
        </is>
      </c>
      <c r="F1415" t="inlineStr">
        <is>
          <t>East</t>
        </is>
      </c>
      <c r="G1415" t="inlineStr">
        <is>
          <t>Priya N.</t>
        </is>
      </c>
      <c r="H1415" t="inlineStr">
        <is>
          <t>Canned tomatoes 2.5kg</t>
        </is>
      </c>
      <c r="I1415" t="inlineStr">
        <is>
          <t>Dry goods</t>
        </is>
      </c>
      <c r="J1415" t="n">
        <v>14</v>
      </c>
      <c r="K1415" s="26" t="n">
        <v>8.19</v>
      </c>
      <c r="L1415" s="26">
        <f>J1415*K1415</f>
        <v>114.66</v>
      </c>
      <c r="M1415" s="26" t="n">
        <v>5.56</v>
      </c>
      <c r="N1415" s="26">
        <f>J1415*M1415</f>
        <v>77.84</v>
      </c>
      <c r="O1415" s="26">
        <f>L1415-N1415</f>
        <v>36.82</v>
      </c>
      <c r="P1415">
        <f>IF(AND(OR(Dashboard!$C$5="All",F1415=Dashboard!$C$5),OR(Dashboard!$G$5="All",I1415=Dashboard!$G$5),OR(Dashboard!$K$5="All",G1415=Dashboard!$K$5)),1,0)</f>
        <v>1</v>
      </c>
      <c r="Q1415">
        <f>IF(P1415=1,IF(COUNTIFS($C$2:C1415,C1415,$P$2:P1415,1)=1,1,0),0)</f>
        <v>0</v>
      </c>
    </row>
    <row r="1416">
      <c r="A1416" s="24" t="n">
        <v>46134</v>
      </c>
      <c r="B1416" s="25" t="n">
        <v>46113</v>
      </c>
      <c r="C1416" t="inlineStr">
        <is>
          <t>SO-26458</t>
        </is>
      </c>
      <c r="D1416" t="inlineStr">
        <is>
          <t>Cindlemoor Café</t>
        </is>
      </c>
      <c r="E1416" t="inlineStr">
        <is>
          <t>Café</t>
        </is>
      </c>
      <c r="F1416" t="inlineStr">
        <is>
          <t>West</t>
        </is>
      </c>
      <c r="G1416" t="inlineStr">
        <is>
          <t>Lena K.</t>
        </is>
      </c>
      <c r="H1416" t="inlineStr">
        <is>
          <t>Chai concentrate 1L x6</t>
        </is>
      </c>
      <c r="I1416" t="inlineStr">
        <is>
          <t>Beverages</t>
        </is>
      </c>
      <c r="J1416" t="n">
        <v>11</v>
      </c>
      <c r="K1416" s="26" t="n">
        <v>43.26</v>
      </c>
      <c r="L1416" s="26">
        <f>J1416*K1416</f>
        <v>475.86</v>
      </c>
      <c r="M1416" s="26" t="n">
        <v>25.96</v>
      </c>
      <c r="N1416" s="26">
        <f>J1416*M1416</f>
        <v>285.56</v>
      </c>
      <c r="O1416" s="26">
        <f>L1416-N1416</f>
        <v>190.3</v>
      </c>
      <c r="P1416">
        <f>IF(AND(OR(Dashboard!$C$5="All",F1416=Dashboard!$C$5),OR(Dashboard!$G$5="All",I1416=Dashboard!$G$5),OR(Dashboard!$K$5="All",G1416=Dashboard!$K$5)),1,0)</f>
        <v>1</v>
      </c>
      <c r="Q1416">
        <f>IF(P1416=1,IF(COUNTIFS($C$2:C1416,C1416,$P$2:P1416,1)=1,1,0),0)</f>
        <v>1</v>
      </c>
    </row>
    <row r="1417">
      <c r="A1417" s="24" t="n">
        <v>46134</v>
      </c>
      <c r="B1417" s="25" t="n">
        <v>46113</v>
      </c>
      <c r="C1417" t="inlineStr">
        <is>
          <t>SO-26458</t>
        </is>
      </c>
      <c r="D1417" t="inlineStr">
        <is>
          <t>Cindlemoor Café</t>
        </is>
      </c>
      <c r="E1417" t="inlineStr">
        <is>
          <t>Café</t>
        </is>
      </c>
      <c r="F1417" t="inlineStr">
        <is>
          <t>West</t>
        </is>
      </c>
      <c r="G1417" t="inlineStr">
        <is>
          <t>Lena K.</t>
        </is>
      </c>
      <c r="H1417" t="inlineStr">
        <is>
          <t>Bagels x36</t>
        </is>
      </c>
      <c r="I1417" t="inlineStr">
        <is>
          <t>Bakery</t>
        </is>
      </c>
      <c r="J1417" t="n">
        <v>14</v>
      </c>
      <c r="K1417" s="26" t="n">
        <v>39.66</v>
      </c>
      <c r="L1417" s="26">
        <f>J1417*K1417</f>
        <v>555.24</v>
      </c>
      <c r="M1417" s="26" t="n">
        <v>24.03</v>
      </c>
      <c r="N1417" s="26">
        <f>J1417*M1417</f>
        <v>336.42</v>
      </c>
      <c r="O1417" s="26">
        <f>L1417-N1417</f>
        <v>218.82</v>
      </c>
      <c r="P1417">
        <f>IF(AND(OR(Dashboard!$C$5="All",F1417=Dashboard!$C$5),OR(Dashboard!$G$5="All",I1417=Dashboard!$G$5),OR(Dashboard!$K$5="All",G1417=Dashboard!$K$5)),1,0)</f>
        <v>1</v>
      </c>
      <c r="Q1417">
        <f>IF(P1417=1,IF(COUNTIFS($C$2:C1417,C1417,$P$2:P1417,1)=1,1,0),0)</f>
        <v>0</v>
      </c>
    </row>
    <row r="1418">
      <c r="A1418" s="24" t="n">
        <v>46134</v>
      </c>
      <c r="B1418" s="25" t="n">
        <v>46113</v>
      </c>
      <c r="C1418" t="inlineStr">
        <is>
          <t>SO-26458</t>
        </is>
      </c>
      <c r="D1418" t="inlineStr">
        <is>
          <t>Cindlemoor Café</t>
        </is>
      </c>
      <c r="E1418" t="inlineStr">
        <is>
          <t>Café</t>
        </is>
      </c>
      <c r="F1418" t="inlineStr">
        <is>
          <t>West</t>
        </is>
      </c>
      <c r="G1418" t="inlineStr">
        <is>
          <t>Lena K.</t>
        </is>
      </c>
      <c r="H1418" t="inlineStr">
        <is>
          <t>Rolled oats 5kg</t>
        </is>
      </c>
      <c r="I1418" t="inlineStr">
        <is>
          <t>Dry goods</t>
        </is>
      </c>
      <c r="J1418" t="n">
        <v>13</v>
      </c>
      <c r="K1418" s="26" t="n">
        <v>15.19</v>
      </c>
      <c r="L1418" s="26">
        <f>J1418*K1418</f>
        <v>197.47</v>
      </c>
      <c r="M1418" s="26" t="n">
        <v>10.64</v>
      </c>
      <c r="N1418" s="26">
        <f>J1418*M1418</f>
        <v>138.32</v>
      </c>
      <c r="O1418" s="26">
        <f>L1418-N1418</f>
        <v>59.15</v>
      </c>
      <c r="P1418">
        <f>IF(AND(OR(Dashboard!$C$5="All",F1418=Dashboard!$C$5),OR(Dashboard!$G$5="All",I1418=Dashboard!$G$5),OR(Dashboard!$K$5="All",G1418=Dashboard!$K$5)),1,0)</f>
        <v>1</v>
      </c>
      <c r="Q1418">
        <f>IF(P1418=1,IF(COUNTIFS($C$2:C1418,C1418,$P$2:P1418,1)=1,1,0),0)</f>
        <v>0</v>
      </c>
    </row>
    <row r="1419">
      <c r="A1419" s="24" t="n">
        <v>46134</v>
      </c>
      <c r="B1419" s="25" t="n">
        <v>46113</v>
      </c>
      <c r="C1419" t="inlineStr">
        <is>
          <t>SO-26458</t>
        </is>
      </c>
      <c r="D1419" t="inlineStr">
        <is>
          <t>Cindlemoor Café</t>
        </is>
      </c>
      <c r="E1419" t="inlineStr">
        <is>
          <t>Café</t>
        </is>
      </c>
      <c r="F1419" t="inlineStr">
        <is>
          <t>West</t>
        </is>
      </c>
      <c r="G1419" t="inlineStr">
        <is>
          <t>Lena K.</t>
        </is>
      </c>
      <c r="H1419" t="inlineStr">
        <is>
          <t>Frozen berries 2kg</t>
        </is>
      </c>
      <c r="I1419" t="inlineStr">
        <is>
          <t>Frozen</t>
        </is>
      </c>
      <c r="J1419" t="n">
        <v>9</v>
      </c>
      <c r="K1419" s="26" t="n">
        <v>20.39</v>
      </c>
      <c r="L1419" s="26">
        <f>J1419*K1419</f>
        <v>183.51</v>
      </c>
      <c r="M1419" s="26" t="n">
        <v>14.47</v>
      </c>
      <c r="N1419" s="26">
        <f>J1419*M1419</f>
        <v>130.23</v>
      </c>
      <c r="O1419" s="26">
        <f>L1419-N1419</f>
        <v>53.28</v>
      </c>
      <c r="P1419">
        <f>IF(AND(OR(Dashboard!$C$5="All",F1419=Dashboard!$C$5),OR(Dashboard!$G$5="All",I1419=Dashboard!$G$5),OR(Dashboard!$K$5="All",G1419=Dashboard!$K$5)),1,0)</f>
        <v>1</v>
      </c>
      <c r="Q1419">
        <f>IF(P1419=1,IF(COUNTIFS($C$2:C1419,C1419,$P$2:P1419,1)=1,1,0),0)</f>
        <v>0</v>
      </c>
    </row>
    <row r="1420">
      <c r="A1420" s="24" t="n">
        <v>46135</v>
      </c>
      <c r="B1420" s="25" t="n">
        <v>46113</v>
      </c>
      <c r="C1420" t="inlineStr">
        <is>
          <t>SO-26442</t>
        </is>
      </c>
      <c r="D1420" t="inlineStr">
        <is>
          <t>Ashgrin Bistro</t>
        </is>
      </c>
      <c r="E1420" t="inlineStr">
        <is>
          <t>Restaurant</t>
        </is>
      </c>
      <c r="F1420" t="inlineStr">
        <is>
          <t>West</t>
        </is>
      </c>
      <c r="G1420" t="inlineStr">
        <is>
          <t>Lena K.</t>
        </is>
      </c>
      <c r="H1420" t="inlineStr">
        <is>
          <t>Chai concentrate 1L x6</t>
        </is>
      </c>
      <c r="I1420" t="inlineStr">
        <is>
          <t>Beverages</t>
        </is>
      </c>
      <c r="J1420" t="n">
        <v>14</v>
      </c>
      <c r="K1420" s="26" t="n">
        <v>43.26</v>
      </c>
      <c r="L1420" s="26">
        <f>J1420*K1420</f>
        <v>605.64</v>
      </c>
      <c r="M1420" s="26" t="n">
        <v>26.4</v>
      </c>
      <c r="N1420" s="26">
        <f>J1420*M1420</f>
        <v>369.6</v>
      </c>
      <c r="O1420" s="26">
        <f>L1420-N1420</f>
        <v>236.04</v>
      </c>
      <c r="P1420">
        <f>IF(AND(OR(Dashboard!$C$5="All",F1420=Dashboard!$C$5),OR(Dashboard!$G$5="All",I1420=Dashboard!$G$5),OR(Dashboard!$K$5="All",G1420=Dashboard!$K$5)),1,0)</f>
        <v>1</v>
      </c>
      <c r="Q1420">
        <f>IF(P1420=1,IF(COUNTIFS($C$2:C1420,C1420,$P$2:P1420,1)=1,1,0),0)</f>
        <v>1</v>
      </c>
    </row>
    <row r="1421">
      <c r="A1421" s="24" t="n">
        <v>46135</v>
      </c>
      <c r="B1421" s="25" t="n">
        <v>46113</v>
      </c>
      <c r="C1421" t="inlineStr">
        <is>
          <t>SO-26442</t>
        </is>
      </c>
      <c r="D1421" t="inlineStr">
        <is>
          <t>Ashgrin Bistro</t>
        </is>
      </c>
      <c r="E1421" t="inlineStr">
        <is>
          <t>Restaurant</t>
        </is>
      </c>
      <c r="F1421" t="inlineStr">
        <is>
          <t>West</t>
        </is>
      </c>
      <c r="G1421" t="inlineStr">
        <is>
          <t>Lena K.</t>
        </is>
      </c>
      <c r="H1421" t="inlineStr">
        <is>
          <t>Croissant dough x48</t>
        </is>
      </c>
      <c r="I1421" t="inlineStr">
        <is>
          <t>Bakery</t>
        </is>
      </c>
      <c r="J1421" t="n">
        <v>12</v>
      </c>
      <c r="K1421" s="26" t="n">
        <v>69.22</v>
      </c>
      <c r="L1421" s="26">
        <f>J1421*K1421</f>
        <v>830.64</v>
      </c>
      <c r="M1421" s="26" t="n">
        <v>38.13</v>
      </c>
      <c r="N1421" s="26">
        <f>J1421*M1421</f>
        <v>457.56</v>
      </c>
      <c r="O1421" s="26">
        <f>L1421-N1421</f>
        <v>373.08</v>
      </c>
      <c r="P1421">
        <f>IF(AND(OR(Dashboard!$C$5="All",F1421=Dashboard!$C$5),OR(Dashboard!$G$5="All",I1421=Dashboard!$G$5),OR(Dashboard!$K$5="All",G1421=Dashboard!$K$5)),1,0)</f>
        <v>1</v>
      </c>
      <c r="Q1421">
        <f>IF(P1421=1,IF(COUNTIFS($C$2:C1421,C1421,$P$2:P1421,1)=1,1,0),0)</f>
        <v>0</v>
      </c>
    </row>
    <row r="1422">
      <c r="A1422" s="24" t="n">
        <v>46135</v>
      </c>
      <c r="B1422" s="25" t="n">
        <v>46113</v>
      </c>
      <c r="C1422" t="inlineStr">
        <is>
          <t>SO-26442</t>
        </is>
      </c>
      <c r="D1422" t="inlineStr">
        <is>
          <t>Ashgrin Bistro</t>
        </is>
      </c>
      <c r="E1422" t="inlineStr">
        <is>
          <t>Restaurant</t>
        </is>
      </c>
      <c r="F1422" t="inlineStr">
        <is>
          <t>West</t>
        </is>
      </c>
      <c r="G1422" t="inlineStr">
        <is>
          <t>Lena K.</t>
        </is>
      </c>
      <c r="H1422" t="inlineStr">
        <is>
          <t>Full cream milk 2L x6</t>
        </is>
      </c>
      <c r="I1422" t="inlineStr">
        <is>
          <t>Dairy &amp; eggs</t>
        </is>
      </c>
      <c r="J1422" t="n">
        <v>9</v>
      </c>
      <c r="K1422" s="26" t="n">
        <v>16.07</v>
      </c>
      <c r="L1422" s="26">
        <f>J1422*K1422</f>
        <v>144.63</v>
      </c>
      <c r="M1422" s="26" t="n">
        <v>12.18</v>
      </c>
      <c r="N1422" s="26">
        <f>J1422*M1422</f>
        <v>109.62</v>
      </c>
      <c r="O1422" s="26">
        <f>L1422-N1422</f>
        <v>35.01</v>
      </c>
      <c r="P1422">
        <f>IF(AND(OR(Dashboard!$C$5="All",F1422=Dashboard!$C$5),OR(Dashboard!$G$5="All",I1422=Dashboard!$G$5),OR(Dashboard!$K$5="All",G1422=Dashboard!$K$5)),1,0)</f>
        <v>1</v>
      </c>
      <c r="Q1422">
        <f>IF(P1422=1,IF(COUNTIFS($C$2:C1422,C1422,$P$2:P1422,1)=1,1,0),0)</f>
        <v>0</v>
      </c>
    </row>
    <row r="1423">
      <c r="A1423" s="24" t="n">
        <v>46136</v>
      </c>
      <c r="B1423" s="25" t="n">
        <v>46113</v>
      </c>
      <c r="C1423" t="inlineStr">
        <is>
          <t>SO-26446</t>
        </is>
      </c>
      <c r="D1423" t="inlineStr">
        <is>
          <t>Istowe Coffee House</t>
        </is>
      </c>
      <c r="E1423" t="inlineStr">
        <is>
          <t>Café</t>
        </is>
      </c>
      <c r="F1423" t="inlineStr">
        <is>
          <t>North</t>
        </is>
      </c>
      <c r="G1423" t="inlineStr">
        <is>
          <t>Priya N.</t>
        </is>
      </c>
      <c r="H1423" t="inlineStr">
        <is>
          <t>Croissant dough x48</t>
        </is>
      </c>
      <c r="I1423" t="inlineStr">
        <is>
          <t>Bakery</t>
        </is>
      </c>
      <c r="J1423" t="n">
        <v>6</v>
      </c>
      <c r="K1423" s="26" t="n">
        <v>69.22</v>
      </c>
      <c r="L1423" s="26">
        <f>J1423*K1423</f>
        <v>415.32</v>
      </c>
      <c r="M1423" s="26" t="n">
        <v>38.9</v>
      </c>
      <c r="N1423" s="26">
        <f>J1423*M1423</f>
        <v>233.4</v>
      </c>
      <c r="O1423" s="26">
        <f>L1423-N1423</f>
        <v>181.92</v>
      </c>
      <c r="P1423">
        <f>IF(AND(OR(Dashboard!$C$5="All",F1423=Dashboard!$C$5),OR(Dashboard!$G$5="All",I1423=Dashboard!$G$5),OR(Dashboard!$K$5="All",G1423=Dashboard!$K$5)),1,0)</f>
        <v>1</v>
      </c>
      <c r="Q1423">
        <f>IF(P1423=1,IF(COUNTIFS($C$2:C1423,C1423,$P$2:P1423,1)=1,1,0),0)</f>
        <v>1</v>
      </c>
    </row>
    <row r="1424">
      <c r="A1424" s="24" t="n">
        <v>46136</v>
      </c>
      <c r="B1424" s="25" t="n">
        <v>46113</v>
      </c>
      <c r="C1424" t="inlineStr">
        <is>
          <t>SO-26446</t>
        </is>
      </c>
      <c r="D1424" t="inlineStr">
        <is>
          <t>Istowe Coffee House</t>
        </is>
      </c>
      <c r="E1424" t="inlineStr">
        <is>
          <t>Café</t>
        </is>
      </c>
      <c r="F1424" t="inlineStr">
        <is>
          <t>North</t>
        </is>
      </c>
      <c r="G1424" t="inlineStr">
        <is>
          <t>Priya N.</t>
        </is>
      </c>
      <c r="H1424" t="inlineStr">
        <is>
          <t>Loose-leaf tea 500g</t>
        </is>
      </c>
      <c r="I1424" t="inlineStr">
        <is>
          <t>Beverages</t>
        </is>
      </c>
      <c r="J1424" t="n">
        <v>10</v>
      </c>
      <c r="K1424" s="26" t="n">
        <v>19.47</v>
      </c>
      <c r="L1424" s="26">
        <f>J1424*K1424</f>
        <v>194.7</v>
      </c>
      <c r="M1424" s="26" t="n">
        <v>12.44</v>
      </c>
      <c r="N1424" s="26">
        <f>J1424*M1424</f>
        <v>124.4</v>
      </c>
      <c r="O1424" s="26">
        <f>L1424-N1424</f>
        <v>70.3</v>
      </c>
      <c r="P1424">
        <f>IF(AND(OR(Dashboard!$C$5="All",F1424=Dashboard!$C$5),OR(Dashboard!$G$5="All",I1424=Dashboard!$G$5),OR(Dashboard!$K$5="All",G1424=Dashboard!$K$5)),1,0)</f>
        <v>1</v>
      </c>
      <c r="Q1424">
        <f>IF(P1424=1,IF(COUNTIFS($C$2:C1424,C1424,$P$2:P1424,1)=1,1,0),0)</f>
        <v>0</v>
      </c>
    </row>
    <row r="1425">
      <c r="A1425" s="24" t="n">
        <v>46136</v>
      </c>
      <c r="B1425" s="25" t="n">
        <v>46113</v>
      </c>
      <c r="C1425" t="inlineStr">
        <is>
          <t>SO-26463</t>
        </is>
      </c>
      <c r="D1425" t="inlineStr">
        <is>
          <t>Vantrey Pantry</t>
        </is>
      </c>
      <c r="E1425" t="inlineStr">
        <is>
          <t>Grocer</t>
        </is>
      </c>
      <c r="F1425" t="inlineStr">
        <is>
          <t>West</t>
        </is>
      </c>
      <c r="G1425" t="inlineStr">
        <is>
          <t>Lena K.</t>
        </is>
      </c>
      <c r="H1425" t="inlineStr">
        <is>
          <t>Rolled oats 5kg</t>
        </is>
      </c>
      <c r="I1425" t="inlineStr">
        <is>
          <t>Dry goods</t>
        </is>
      </c>
      <c r="J1425" t="n">
        <v>9</v>
      </c>
      <c r="K1425" s="26" t="n">
        <v>15.19</v>
      </c>
      <c r="L1425" s="26">
        <f>J1425*K1425</f>
        <v>136.71</v>
      </c>
      <c r="M1425" s="26" t="n">
        <v>10.38</v>
      </c>
      <c r="N1425" s="26">
        <f>J1425*M1425</f>
        <v>93.42</v>
      </c>
      <c r="O1425" s="26">
        <f>L1425-N1425</f>
        <v>43.29</v>
      </c>
      <c r="P1425">
        <f>IF(AND(OR(Dashboard!$C$5="All",F1425=Dashboard!$C$5),OR(Dashboard!$G$5="All",I1425=Dashboard!$G$5),OR(Dashboard!$K$5="All",G1425=Dashboard!$K$5)),1,0)</f>
        <v>1</v>
      </c>
      <c r="Q1425">
        <f>IF(P1425=1,IF(COUNTIFS($C$2:C1425,C1425,$P$2:P1425,1)=1,1,0),0)</f>
        <v>1</v>
      </c>
    </row>
    <row r="1426">
      <c r="A1426" s="24" t="n">
        <v>46136</v>
      </c>
      <c r="B1426" s="25" t="n">
        <v>46113</v>
      </c>
      <c r="C1426" t="inlineStr">
        <is>
          <t>SO-26463</t>
        </is>
      </c>
      <c r="D1426" t="inlineStr">
        <is>
          <t>Vantrey Pantry</t>
        </is>
      </c>
      <c r="E1426" t="inlineStr">
        <is>
          <t>Grocer</t>
        </is>
      </c>
      <c r="F1426" t="inlineStr">
        <is>
          <t>West</t>
        </is>
      </c>
      <c r="G1426" t="inlineStr">
        <is>
          <t>Lena K.</t>
        </is>
      </c>
      <c r="H1426" t="inlineStr">
        <is>
          <t>Coffee beans 1kg</t>
        </is>
      </c>
      <c r="I1426" t="inlineStr">
        <is>
          <t>Beverages</t>
        </is>
      </c>
      <c r="J1426" t="n">
        <v>19</v>
      </c>
      <c r="K1426" s="26" t="n">
        <v>32.45</v>
      </c>
      <c r="L1426" s="26">
        <f>J1426*K1426</f>
        <v>616.55</v>
      </c>
      <c r="M1426" s="26" t="n">
        <v>20.71</v>
      </c>
      <c r="N1426" s="26">
        <f>J1426*M1426</f>
        <v>393.49</v>
      </c>
      <c r="O1426" s="26">
        <f>L1426-N1426</f>
        <v>223.06</v>
      </c>
      <c r="P1426">
        <f>IF(AND(OR(Dashboard!$C$5="All",F1426=Dashboard!$C$5),OR(Dashboard!$G$5="All",I1426=Dashboard!$G$5),OR(Dashboard!$K$5="All",G1426=Dashboard!$K$5)),1,0)</f>
        <v>1</v>
      </c>
      <c r="Q1426">
        <f>IF(P1426=1,IF(COUNTIFS($C$2:C1426,C1426,$P$2:P1426,1)=1,1,0),0)</f>
        <v>0</v>
      </c>
    </row>
    <row r="1427">
      <c r="A1427" s="24" t="n">
        <v>46136</v>
      </c>
      <c r="B1427" s="25" t="n">
        <v>46113</v>
      </c>
      <c r="C1427" t="inlineStr">
        <is>
          <t>SO-26483</t>
        </is>
      </c>
      <c r="D1427" t="inlineStr">
        <is>
          <t>Gorrowin Dining Room</t>
        </is>
      </c>
      <c r="E1427" t="inlineStr">
        <is>
          <t>Restaurant</t>
        </is>
      </c>
      <c r="F1427" t="inlineStr">
        <is>
          <t>West</t>
        </is>
      </c>
      <c r="G1427" t="inlineStr">
        <is>
          <t>Lena K.</t>
        </is>
      </c>
      <c r="H1427" t="inlineStr">
        <is>
          <t>Arborio rice 5kg</t>
        </is>
      </c>
      <c r="I1427" t="inlineStr">
        <is>
          <t>Dry goods</t>
        </is>
      </c>
      <c r="J1427" t="n">
        <v>14</v>
      </c>
      <c r="K1427" s="26" t="n">
        <v>21.94</v>
      </c>
      <c r="L1427" s="26">
        <f>J1427*K1427</f>
        <v>307.16</v>
      </c>
      <c r="M1427" s="26" t="n">
        <v>15.51</v>
      </c>
      <c r="N1427" s="26">
        <f>J1427*M1427</f>
        <v>217.14</v>
      </c>
      <c r="O1427" s="26">
        <f>L1427-N1427</f>
        <v>90.02</v>
      </c>
      <c r="P1427">
        <f>IF(AND(OR(Dashboard!$C$5="All",F1427=Dashboard!$C$5),OR(Dashboard!$G$5="All",I1427=Dashboard!$G$5),OR(Dashboard!$K$5="All",G1427=Dashboard!$K$5)),1,0)</f>
        <v>1</v>
      </c>
      <c r="Q1427">
        <f>IF(P1427=1,IF(COUNTIFS($C$2:C1427,C1427,$P$2:P1427,1)=1,1,0),0)</f>
        <v>1</v>
      </c>
    </row>
    <row r="1428">
      <c r="A1428" s="24" t="n">
        <v>46136</v>
      </c>
      <c r="B1428" s="25" t="n">
        <v>46113</v>
      </c>
      <c r="C1428" t="inlineStr">
        <is>
          <t>SO-26483</t>
        </is>
      </c>
      <c r="D1428" t="inlineStr">
        <is>
          <t>Gorrowin Dining Room</t>
        </is>
      </c>
      <c r="E1428" t="inlineStr">
        <is>
          <t>Restaurant</t>
        </is>
      </c>
      <c r="F1428" t="inlineStr">
        <is>
          <t>West</t>
        </is>
      </c>
      <c r="G1428" t="inlineStr">
        <is>
          <t>Lena K.</t>
        </is>
      </c>
      <c r="H1428" t="inlineStr">
        <is>
          <t>Orange juice 2L x6</t>
        </is>
      </c>
      <c r="I1428" t="inlineStr">
        <is>
          <t>Beverages</t>
        </is>
      </c>
      <c r="J1428" t="n">
        <v>10</v>
      </c>
      <c r="K1428" s="26" t="n">
        <v>27.81</v>
      </c>
      <c r="L1428" s="26">
        <f>J1428*K1428</f>
        <v>278.1</v>
      </c>
      <c r="M1428" s="26" t="n">
        <v>17.73</v>
      </c>
      <c r="N1428" s="26">
        <f>J1428*M1428</f>
        <v>177.3</v>
      </c>
      <c r="O1428" s="26">
        <f>L1428-N1428</f>
        <v>100.8</v>
      </c>
      <c r="P1428">
        <f>IF(AND(OR(Dashboard!$C$5="All",F1428=Dashboard!$C$5),OR(Dashboard!$G$5="All",I1428=Dashboard!$G$5),OR(Dashboard!$K$5="All",G1428=Dashboard!$K$5)),1,0)</f>
        <v>1</v>
      </c>
      <c r="Q1428">
        <f>IF(P1428=1,IF(COUNTIFS($C$2:C1428,C1428,$P$2:P1428,1)=1,1,0),0)</f>
        <v>0</v>
      </c>
    </row>
    <row r="1429">
      <c r="A1429" s="24" t="n">
        <v>46137</v>
      </c>
      <c r="B1429" s="25" t="n">
        <v>46113</v>
      </c>
      <c r="C1429" t="inlineStr">
        <is>
          <t>SO-26460</t>
        </is>
      </c>
      <c r="D1429" t="inlineStr">
        <is>
          <t>Fallowden Coffee House</t>
        </is>
      </c>
      <c r="E1429" t="inlineStr">
        <is>
          <t>Café</t>
        </is>
      </c>
      <c r="F1429" t="inlineStr">
        <is>
          <t>South</t>
        </is>
      </c>
      <c r="G1429" t="inlineStr">
        <is>
          <t>Tom W.</t>
        </is>
      </c>
      <c r="H1429" t="inlineStr">
        <is>
          <t>Brioche buns x24</t>
        </is>
      </c>
      <c r="I1429" t="inlineStr">
        <is>
          <t>Bakery</t>
        </is>
      </c>
      <c r="J1429" t="n">
        <v>9</v>
      </c>
      <c r="K1429" s="26" t="n">
        <v>27.19</v>
      </c>
      <c r="L1429" s="26">
        <f>J1429*K1429</f>
        <v>244.71</v>
      </c>
      <c r="M1429" s="26" t="n">
        <v>15.87</v>
      </c>
      <c r="N1429" s="26">
        <f>J1429*M1429</f>
        <v>142.83</v>
      </c>
      <c r="O1429" s="26">
        <f>L1429-N1429</f>
        <v>101.88</v>
      </c>
      <c r="P1429">
        <f>IF(AND(OR(Dashboard!$C$5="All",F1429=Dashboard!$C$5),OR(Dashboard!$G$5="All",I1429=Dashboard!$G$5),OR(Dashboard!$K$5="All",G1429=Dashboard!$K$5)),1,0)</f>
        <v>1</v>
      </c>
      <c r="Q1429">
        <f>IF(P1429=1,IF(COUNTIFS($C$2:C1429,C1429,$P$2:P1429,1)=1,1,0),0)</f>
        <v>1</v>
      </c>
    </row>
    <row r="1430">
      <c r="A1430" s="24" t="n">
        <v>46137</v>
      </c>
      <c r="B1430" s="25" t="n">
        <v>46113</v>
      </c>
      <c r="C1430" t="inlineStr">
        <is>
          <t>SO-26460</t>
        </is>
      </c>
      <c r="D1430" t="inlineStr">
        <is>
          <t>Fallowden Coffee House</t>
        </is>
      </c>
      <c r="E1430" t="inlineStr">
        <is>
          <t>Café</t>
        </is>
      </c>
      <c r="F1430" t="inlineStr">
        <is>
          <t>South</t>
        </is>
      </c>
      <c r="G1430" t="inlineStr">
        <is>
          <t>Tom W.</t>
        </is>
      </c>
      <c r="H1430" t="inlineStr">
        <is>
          <t>Free-range eggs 15dz</t>
        </is>
      </c>
      <c r="I1430" t="inlineStr">
        <is>
          <t>Dairy &amp; eggs</t>
        </is>
      </c>
      <c r="J1430" t="n">
        <v>10</v>
      </c>
      <c r="K1430" s="26" t="n">
        <v>86.52</v>
      </c>
      <c r="L1430" s="26">
        <f>J1430*K1430</f>
        <v>865.2</v>
      </c>
      <c r="M1430" s="26" t="n">
        <v>66.40000000000001</v>
      </c>
      <c r="N1430" s="26">
        <f>J1430*M1430</f>
        <v>664</v>
      </c>
      <c r="O1430" s="26">
        <f>L1430-N1430</f>
        <v>201.2</v>
      </c>
      <c r="P1430">
        <f>IF(AND(OR(Dashboard!$C$5="All",F1430=Dashboard!$C$5),OR(Dashboard!$G$5="All",I1430=Dashboard!$G$5),OR(Dashboard!$K$5="All",G1430=Dashboard!$K$5)),1,0)</f>
        <v>1</v>
      </c>
      <c r="Q1430">
        <f>IF(P1430=1,IF(COUNTIFS($C$2:C1430,C1430,$P$2:P1430,1)=1,1,0),0)</f>
        <v>0</v>
      </c>
    </row>
    <row r="1431">
      <c r="A1431" s="24" t="n">
        <v>46137</v>
      </c>
      <c r="B1431" s="25" t="n">
        <v>46113</v>
      </c>
      <c r="C1431" t="inlineStr">
        <is>
          <t>SO-26460</t>
        </is>
      </c>
      <c r="D1431" t="inlineStr">
        <is>
          <t>Fallowden Coffee House</t>
        </is>
      </c>
      <c r="E1431" t="inlineStr">
        <is>
          <t>Café</t>
        </is>
      </c>
      <c r="F1431" t="inlineStr">
        <is>
          <t>South</t>
        </is>
      </c>
      <c r="G1431" t="inlineStr">
        <is>
          <t>Tom W.</t>
        </is>
      </c>
      <c r="H1431" t="inlineStr">
        <is>
          <t>Rolled oats 5kg</t>
        </is>
      </c>
      <c r="I1431" t="inlineStr">
        <is>
          <t>Dry goods</t>
        </is>
      </c>
      <c r="J1431" t="n">
        <v>13</v>
      </c>
      <c r="K1431" s="26" t="n">
        <v>15.19</v>
      </c>
      <c r="L1431" s="26">
        <f>J1431*K1431</f>
        <v>197.47</v>
      </c>
      <c r="M1431" s="26" t="n">
        <v>10.36</v>
      </c>
      <c r="N1431" s="26">
        <f>J1431*M1431</f>
        <v>134.68</v>
      </c>
      <c r="O1431" s="26">
        <f>L1431-N1431</f>
        <v>62.79</v>
      </c>
      <c r="P1431">
        <f>IF(AND(OR(Dashboard!$C$5="All",F1431=Dashboard!$C$5),OR(Dashboard!$G$5="All",I1431=Dashboard!$G$5),OR(Dashboard!$K$5="All",G1431=Dashboard!$K$5)),1,0)</f>
        <v>1</v>
      </c>
      <c r="Q1431">
        <f>IF(P1431=1,IF(COUNTIFS($C$2:C1431,C1431,$P$2:P1431,1)=1,1,0),0)</f>
        <v>0</v>
      </c>
    </row>
    <row r="1432">
      <c r="A1432" s="24" t="n">
        <v>46137</v>
      </c>
      <c r="B1432" s="25" t="n">
        <v>46113</v>
      </c>
      <c r="C1432" t="inlineStr">
        <is>
          <t>SO-26471</t>
        </is>
      </c>
      <c r="D1432" t="inlineStr">
        <is>
          <t>Thornable Kitchen</t>
        </is>
      </c>
      <c r="E1432" t="inlineStr">
        <is>
          <t>Restaurant</t>
        </is>
      </c>
      <c r="F1432" t="inlineStr">
        <is>
          <t>South</t>
        </is>
      </c>
      <c r="G1432" t="inlineStr">
        <is>
          <t>Tom W.</t>
        </is>
      </c>
      <c r="H1432" t="inlineStr">
        <is>
          <t>Barista milk 1L x12</t>
        </is>
      </c>
      <c r="I1432" t="inlineStr">
        <is>
          <t>Dairy &amp; eggs</t>
        </is>
      </c>
      <c r="J1432" t="n">
        <v>12</v>
      </c>
      <c r="K1432" s="26" t="n">
        <v>27.19</v>
      </c>
      <c r="L1432" s="26">
        <f>J1432*K1432</f>
        <v>326.28</v>
      </c>
      <c r="M1432" s="26" t="n">
        <v>20.19</v>
      </c>
      <c r="N1432" s="26">
        <f>J1432*M1432</f>
        <v>242.28</v>
      </c>
      <c r="O1432" s="26">
        <f>L1432-N1432</f>
        <v>84</v>
      </c>
      <c r="P1432">
        <f>IF(AND(OR(Dashboard!$C$5="All",F1432=Dashboard!$C$5),OR(Dashboard!$G$5="All",I1432=Dashboard!$G$5),OR(Dashboard!$K$5="All",G1432=Dashboard!$K$5)),1,0)</f>
        <v>1</v>
      </c>
      <c r="Q1432">
        <f>IF(P1432=1,IF(COUNTIFS($C$2:C1432,C1432,$P$2:P1432,1)=1,1,0),0)</f>
        <v>1</v>
      </c>
    </row>
    <row r="1433">
      <c r="A1433" s="24" t="n">
        <v>46137</v>
      </c>
      <c r="B1433" s="25" t="n">
        <v>46113</v>
      </c>
      <c r="C1433" t="inlineStr">
        <is>
          <t>SO-26471</t>
        </is>
      </c>
      <c r="D1433" t="inlineStr">
        <is>
          <t>Thornable Kitchen</t>
        </is>
      </c>
      <c r="E1433" t="inlineStr">
        <is>
          <t>Restaurant</t>
        </is>
      </c>
      <c r="F1433" t="inlineStr">
        <is>
          <t>South</t>
        </is>
      </c>
      <c r="G1433" t="inlineStr">
        <is>
          <t>Tom W.</t>
        </is>
      </c>
      <c r="H1433" t="inlineStr">
        <is>
          <t>Frozen berries 2kg</t>
        </is>
      </c>
      <c r="I1433" t="inlineStr">
        <is>
          <t>Frozen</t>
        </is>
      </c>
      <c r="J1433" t="n">
        <v>10</v>
      </c>
      <c r="K1433" s="26" t="n">
        <v>20.39</v>
      </c>
      <c r="L1433" s="26">
        <f>J1433*K1433</f>
        <v>203.9</v>
      </c>
      <c r="M1433" s="26" t="n">
        <v>14.65</v>
      </c>
      <c r="N1433" s="26">
        <f>J1433*M1433</f>
        <v>146.5</v>
      </c>
      <c r="O1433" s="26">
        <f>L1433-N1433</f>
        <v>57.4</v>
      </c>
      <c r="P1433">
        <f>IF(AND(OR(Dashboard!$C$5="All",F1433=Dashboard!$C$5),OR(Dashboard!$G$5="All",I1433=Dashboard!$G$5),OR(Dashboard!$K$5="All",G1433=Dashboard!$K$5)),1,0)</f>
        <v>1</v>
      </c>
      <c r="Q1433">
        <f>IF(P1433=1,IF(COUNTIFS($C$2:C1433,C1433,$P$2:P1433,1)=1,1,0),0)</f>
        <v>0</v>
      </c>
    </row>
    <row r="1434">
      <c r="A1434" s="24" t="n">
        <v>46137</v>
      </c>
      <c r="B1434" s="25" t="n">
        <v>46113</v>
      </c>
      <c r="C1434" t="inlineStr">
        <is>
          <t>SO-26471</t>
        </is>
      </c>
      <c r="D1434" t="inlineStr">
        <is>
          <t>Thornable Kitchen</t>
        </is>
      </c>
      <c r="E1434" t="inlineStr">
        <is>
          <t>Restaurant</t>
        </is>
      </c>
      <c r="F1434" t="inlineStr">
        <is>
          <t>South</t>
        </is>
      </c>
      <c r="G1434" t="inlineStr">
        <is>
          <t>Tom W.</t>
        </is>
      </c>
      <c r="H1434" t="inlineStr">
        <is>
          <t>Coffee beans 1kg</t>
        </is>
      </c>
      <c r="I1434" t="inlineStr">
        <is>
          <t>Beverages</t>
        </is>
      </c>
      <c r="J1434" t="n">
        <v>10</v>
      </c>
      <c r="K1434" s="26" t="n">
        <v>32.45</v>
      </c>
      <c r="L1434" s="26">
        <f>J1434*K1434</f>
        <v>324.5</v>
      </c>
      <c r="M1434" s="26" t="n">
        <v>19.77</v>
      </c>
      <c r="N1434" s="26">
        <f>J1434*M1434</f>
        <v>197.7</v>
      </c>
      <c r="O1434" s="26">
        <f>L1434-N1434</f>
        <v>126.8</v>
      </c>
      <c r="P1434">
        <f>IF(AND(OR(Dashboard!$C$5="All",F1434=Dashboard!$C$5),OR(Dashboard!$G$5="All",I1434=Dashboard!$G$5),OR(Dashboard!$K$5="All",G1434=Dashboard!$K$5)),1,0)</f>
        <v>1</v>
      </c>
      <c r="Q1434">
        <f>IF(P1434=1,IF(COUNTIFS($C$2:C1434,C1434,$P$2:P1434,1)=1,1,0),0)</f>
        <v>0</v>
      </c>
    </row>
    <row r="1435">
      <c r="A1435" s="24" t="n">
        <v>46137</v>
      </c>
      <c r="B1435" s="25" t="n">
        <v>46113</v>
      </c>
      <c r="C1435" t="inlineStr">
        <is>
          <t>SO-26472</t>
        </is>
      </c>
      <c r="D1435" t="inlineStr">
        <is>
          <t>Vantrey Pantry</t>
        </is>
      </c>
      <c r="E1435" t="inlineStr">
        <is>
          <t>Grocer</t>
        </is>
      </c>
      <c r="F1435" t="inlineStr">
        <is>
          <t>West</t>
        </is>
      </c>
      <c r="G1435" t="inlineStr">
        <is>
          <t>Lena K.</t>
        </is>
      </c>
      <c r="H1435" t="inlineStr">
        <is>
          <t>Puff pastry sheets 5kg</t>
        </is>
      </c>
      <c r="I1435" t="inlineStr">
        <is>
          <t>Frozen</t>
        </is>
      </c>
      <c r="J1435" t="n">
        <v>20</v>
      </c>
      <c r="K1435" s="26" t="n">
        <v>35.02</v>
      </c>
      <c r="L1435" s="26">
        <f>J1435*K1435</f>
        <v>700.4</v>
      </c>
      <c r="M1435" s="26" t="n">
        <v>24.43</v>
      </c>
      <c r="N1435" s="26">
        <f>J1435*M1435</f>
        <v>488.6</v>
      </c>
      <c r="O1435" s="26">
        <f>L1435-N1435</f>
        <v>211.8</v>
      </c>
      <c r="P1435">
        <f>IF(AND(OR(Dashboard!$C$5="All",F1435=Dashboard!$C$5),OR(Dashboard!$G$5="All",I1435=Dashboard!$G$5),OR(Dashboard!$K$5="All",G1435=Dashboard!$K$5)),1,0)</f>
        <v>1</v>
      </c>
      <c r="Q1435">
        <f>IF(P1435=1,IF(COUNTIFS($C$2:C1435,C1435,$P$2:P1435,1)=1,1,0),0)</f>
        <v>1</v>
      </c>
    </row>
    <row r="1436">
      <c r="A1436" s="24" t="n">
        <v>46137</v>
      </c>
      <c r="B1436" s="25" t="n">
        <v>46113</v>
      </c>
      <c r="C1436" t="inlineStr">
        <is>
          <t>SO-26472</t>
        </is>
      </c>
      <c r="D1436" t="inlineStr">
        <is>
          <t>Vantrey Pantry</t>
        </is>
      </c>
      <c r="E1436" t="inlineStr">
        <is>
          <t>Grocer</t>
        </is>
      </c>
      <c r="F1436" t="inlineStr">
        <is>
          <t>West</t>
        </is>
      </c>
      <c r="G1436" t="inlineStr">
        <is>
          <t>Lena K.</t>
        </is>
      </c>
      <c r="H1436" t="inlineStr">
        <is>
          <t>Chai concentrate 1L x6</t>
        </is>
      </c>
      <c r="I1436" t="inlineStr">
        <is>
          <t>Beverages</t>
        </is>
      </c>
      <c r="J1436" t="n">
        <v>11</v>
      </c>
      <c r="K1436" s="26" t="n">
        <v>43.26</v>
      </c>
      <c r="L1436" s="26">
        <f>J1436*K1436</f>
        <v>475.86</v>
      </c>
      <c r="M1436" s="26" t="n">
        <v>26.5</v>
      </c>
      <c r="N1436" s="26">
        <f>J1436*M1436</f>
        <v>291.5</v>
      </c>
      <c r="O1436" s="26">
        <f>L1436-N1436</f>
        <v>184.36</v>
      </c>
      <c r="P1436">
        <f>IF(AND(OR(Dashboard!$C$5="All",F1436=Dashboard!$C$5),OR(Dashboard!$G$5="All",I1436=Dashboard!$G$5),OR(Dashboard!$K$5="All",G1436=Dashboard!$K$5)),1,0)</f>
        <v>1</v>
      </c>
      <c r="Q1436">
        <f>IF(P1436=1,IF(COUNTIFS($C$2:C1436,C1436,$P$2:P1436,1)=1,1,0),0)</f>
        <v>0</v>
      </c>
    </row>
    <row r="1437">
      <c r="A1437" s="24" t="n">
        <v>46137</v>
      </c>
      <c r="B1437" s="25" t="n">
        <v>46113</v>
      </c>
      <c r="C1437" t="inlineStr">
        <is>
          <t>SO-26472</t>
        </is>
      </c>
      <c r="D1437" t="inlineStr">
        <is>
          <t>Vantrey Pantry</t>
        </is>
      </c>
      <c r="E1437" t="inlineStr">
        <is>
          <t>Grocer</t>
        </is>
      </c>
      <c r="F1437" t="inlineStr">
        <is>
          <t>West</t>
        </is>
      </c>
      <c r="G1437" t="inlineStr">
        <is>
          <t>Lena K.</t>
        </is>
      </c>
      <c r="H1437" t="inlineStr">
        <is>
          <t>Bagels x36</t>
        </is>
      </c>
      <c r="I1437" t="inlineStr">
        <is>
          <t>Bakery</t>
        </is>
      </c>
      <c r="J1437" t="n">
        <v>28</v>
      </c>
      <c r="K1437" s="26" t="n">
        <v>39.66</v>
      </c>
      <c r="L1437" s="26">
        <f>J1437*K1437</f>
        <v>1110.48</v>
      </c>
      <c r="M1437" s="26" t="n">
        <v>21.92</v>
      </c>
      <c r="N1437" s="26">
        <f>J1437*M1437</f>
        <v>613.76</v>
      </c>
      <c r="O1437" s="26">
        <f>L1437-N1437</f>
        <v>496.72</v>
      </c>
      <c r="P1437">
        <f>IF(AND(OR(Dashboard!$C$5="All",F1437=Dashboard!$C$5),OR(Dashboard!$G$5="All",I1437=Dashboard!$G$5),OR(Dashboard!$K$5="All",G1437=Dashboard!$K$5)),1,0)</f>
        <v>1</v>
      </c>
      <c r="Q1437">
        <f>IF(P1437=1,IF(COUNTIFS($C$2:C1437,C1437,$P$2:P1437,1)=1,1,0),0)</f>
        <v>0</v>
      </c>
    </row>
    <row r="1438">
      <c r="A1438" s="24" t="n">
        <v>46137</v>
      </c>
      <c r="B1438" s="25" t="n">
        <v>46113</v>
      </c>
      <c r="C1438" t="inlineStr">
        <is>
          <t>SO-26472</t>
        </is>
      </c>
      <c r="D1438" t="inlineStr">
        <is>
          <t>Vantrey Pantry</t>
        </is>
      </c>
      <c r="E1438" t="inlineStr">
        <is>
          <t>Grocer</t>
        </is>
      </c>
      <c r="F1438" t="inlineStr">
        <is>
          <t>West</t>
        </is>
      </c>
      <c r="G1438" t="inlineStr">
        <is>
          <t>Lena K.</t>
        </is>
      </c>
      <c r="H1438" t="inlineStr">
        <is>
          <t>Barista milk 1L x12</t>
        </is>
      </c>
      <c r="I1438" t="inlineStr">
        <is>
          <t>Dairy &amp; eggs</t>
        </is>
      </c>
      <c r="J1438" t="n">
        <v>24</v>
      </c>
      <c r="K1438" s="26" t="n">
        <v>27.19</v>
      </c>
      <c r="L1438" s="26">
        <f>J1438*K1438</f>
        <v>652.56</v>
      </c>
      <c r="M1438" s="26" t="n">
        <v>20.08</v>
      </c>
      <c r="N1438" s="26">
        <f>J1438*M1438</f>
        <v>481.92</v>
      </c>
      <c r="O1438" s="26">
        <f>L1438-N1438</f>
        <v>170.64</v>
      </c>
      <c r="P1438">
        <f>IF(AND(OR(Dashboard!$C$5="All",F1438=Dashboard!$C$5),OR(Dashboard!$G$5="All",I1438=Dashboard!$G$5),OR(Dashboard!$K$5="All",G1438=Dashboard!$K$5)),1,0)</f>
        <v>1</v>
      </c>
      <c r="Q1438">
        <f>IF(P1438=1,IF(COUNTIFS($C$2:C1438,C1438,$P$2:P1438,1)=1,1,0),0)</f>
        <v>0</v>
      </c>
    </row>
    <row r="1439">
      <c r="A1439" s="24" t="n">
        <v>46138</v>
      </c>
      <c r="B1439" s="25" t="n">
        <v>46113</v>
      </c>
      <c r="C1439" t="inlineStr">
        <is>
          <t>SO-26445</t>
        </is>
      </c>
      <c r="D1439" t="inlineStr">
        <is>
          <t>Kellamere Bistro</t>
        </is>
      </c>
      <c r="E1439" t="inlineStr">
        <is>
          <t>Restaurant</t>
        </is>
      </c>
      <c r="F1439" t="inlineStr">
        <is>
          <t>East</t>
        </is>
      </c>
      <c r="G1439" t="inlineStr">
        <is>
          <t>Priya N.</t>
        </is>
      </c>
      <c r="H1439" t="inlineStr">
        <is>
          <t>Cheddar block 2kg</t>
        </is>
      </c>
      <c r="I1439" t="inlineStr">
        <is>
          <t>Dairy &amp; eggs</t>
        </is>
      </c>
      <c r="J1439" t="n">
        <v>14</v>
      </c>
      <c r="K1439" s="26" t="n">
        <v>32.45</v>
      </c>
      <c r="L1439" s="26">
        <f>J1439*K1439</f>
        <v>454.3</v>
      </c>
      <c r="M1439" s="26" t="n">
        <v>24.53</v>
      </c>
      <c r="N1439" s="26">
        <f>J1439*M1439</f>
        <v>343.42</v>
      </c>
      <c r="O1439" s="26">
        <f>L1439-N1439</f>
        <v>110.88</v>
      </c>
      <c r="P1439">
        <f>IF(AND(OR(Dashboard!$C$5="All",F1439=Dashboard!$C$5),OR(Dashboard!$G$5="All",I1439=Dashboard!$G$5),OR(Dashboard!$K$5="All",G1439=Dashboard!$K$5)),1,0)</f>
        <v>1</v>
      </c>
      <c r="Q1439">
        <f>IF(P1439=1,IF(COUNTIFS($C$2:C1439,C1439,$P$2:P1439,1)=1,1,0),0)</f>
        <v>1</v>
      </c>
    </row>
    <row r="1440">
      <c r="A1440" s="24" t="n">
        <v>46138</v>
      </c>
      <c r="B1440" s="25" t="n">
        <v>46113</v>
      </c>
      <c r="C1440" t="inlineStr">
        <is>
          <t>SO-26445</t>
        </is>
      </c>
      <c r="D1440" t="inlineStr">
        <is>
          <t>Kellamere Bistro</t>
        </is>
      </c>
      <c r="E1440" t="inlineStr">
        <is>
          <t>Restaurant</t>
        </is>
      </c>
      <c r="F1440" t="inlineStr">
        <is>
          <t>East</t>
        </is>
      </c>
      <c r="G1440" t="inlineStr">
        <is>
          <t>Priya N.</t>
        </is>
      </c>
      <c r="H1440" t="inlineStr">
        <is>
          <t>Puff pastry sheets 5kg</t>
        </is>
      </c>
      <c r="I1440" t="inlineStr">
        <is>
          <t>Frozen</t>
        </is>
      </c>
      <c r="J1440" t="n">
        <v>2</v>
      </c>
      <c r="K1440" s="26" t="n">
        <v>35.02</v>
      </c>
      <c r="L1440" s="26">
        <f>J1440*K1440</f>
        <v>70.04</v>
      </c>
      <c r="M1440" s="26" t="n">
        <v>26.11</v>
      </c>
      <c r="N1440" s="26">
        <f>J1440*M1440</f>
        <v>52.22</v>
      </c>
      <c r="O1440" s="26">
        <f>L1440-N1440</f>
        <v>17.82</v>
      </c>
      <c r="P1440">
        <f>IF(AND(OR(Dashboard!$C$5="All",F1440=Dashboard!$C$5),OR(Dashboard!$G$5="All",I1440=Dashboard!$G$5),OR(Dashboard!$K$5="All",G1440=Dashboard!$K$5)),1,0)</f>
        <v>1</v>
      </c>
      <c r="Q1440">
        <f>IF(P1440=1,IF(COUNTIFS($C$2:C1440,C1440,$P$2:P1440,1)=1,1,0),0)</f>
        <v>0</v>
      </c>
    </row>
    <row r="1441">
      <c r="A1441" s="24" t="n">
        <v>46138</v>
      </c>
      <c r="B1441" s="25" t="n">
        <v>46113</v>
      </c>
      <c r="C1441" t="inlineStr">
        <is>
          <t>SO-26445</t>
        </is>
      </c>
      <c r="D1441" t="inlineStr">
        <is>
          <t>Kellamere Bistro</t>
        </is>
      </c>
      <c r="E1441" t="inlineStr">
        <is>
          <t>Restaurant</t>
        </is>
      </c>
      <c r="F1441" t="inlineStr">
        <is>
          <t>East</t>
        </is>
      </c>
      <c r="G1441" t="inlineStr">
        <is>
          <t>Priya N.</t>
        </is>
      </c>
      <c r="H1441" t="inlineStr">
        <is>
          <t>Coffee beans 1kg</t>
        </is>
      </c>
      <c r="I1441" t="inlineStr">
        <is>
          <t>Beverages</t>
        </is>
      </c>
      <c r="J1441" t="n">
        <v>12</v>
      </c>
      <c r="K1441" s="26" t="n">
        <v>32.45</v>
      </c>
      <c r="L1441" s="26">
        <f>J1441*K1441</f>
        <v>389.4</v>
      </c>
      <c r="M1441" s="26" t="n">
        <v>19.26</v>
      </c>
      <c r="N1441" s="26">
        <f>J1441*M1441</f>
        <v>231.12</v>
      </c>
      <c r="O1441" s="26">
        <f>L1441-N1441</f>
        <v>158.28</v>
      </c>
      <c r="P1441">
        <f>IF(AND(OR(Dashboard!$C$5="All",F1441=Dashboard!$C$5),OR(Dashboard!$G$5="All",I1441=Dashboard!$G$5),OR(Dashboard!$K$5="All",G1441=Dashboard!$K$5)),1,0)</f>
        <v>1</v>
      </c>
      <c r="Q1441">
        <f>IF(P1441=1,IF(COUNTIFS($C$2:C1441,C1441,$P$2:P1441,1)=1,1,0),0)</f>
        <v>0</v>
      </c>
    </row>
    <row r="1442">
      <c r="A1442" s="24" t="n">
        <v>46138</v>
      </c>
      <c r="B1442" s="25" t="n">
        <v>46113</v>
      </c>
      <c r="C1442" t="inlineStr">
        <is>
          <t>SO-26445</t>
        </is>
      </c>
      <c r="D1442" t="inlineStr">
        <is>
          <t>Kellamere Bistro</t>
        </is>
      </c>
      <c r="E1442" t="inlineStr">
        <is>
          <t>Restaurant</t>
        </is>
      </c>
      <c r="F1442" t="inlineStr">
        <is>
          <t>East</t>
        </is>
      </c>
      <c r="G1442" t="inlineStr">
        <is>
          <t>Priya N.</t>
        </is>
      </c>
      <c r="H1442" t="inlineStr">
        <is>
          <t>Brioche buns x24</t>
        </is>
      </c>
      <c r="I1442" t="inlineStr">
        <is>
          <t>Bakery</t>
        </is>
      </c>
      <c r="J1442" t="n">
        <v>7</v>
      </c>
      <c r="K1442" s="26" t="n">
        <v>27.19</v>
      </c>
      <c r="L1442" s="26">
        <f>J1442*K1442</f>
        <v>190.33</v>
      </c>
      <c r="M1442" s="26" t="n">
        <v>16.01</v>
      </c>
      <c r="N1442" s="26">
        <f>J1442*M1442</f>
        <v>112.07</v>
      </c>
      <c r="O1442" s="26">
        <f>L1442-N1442</f>
        <v>78.26</v>
      </c>
      <c r="P1442">
        <f>IF(AND(OR(Dashboard!$C$5="All",F1442=Dashboard!$C$5),OR(Dashboard!$G$5="All",I1442=Dashboard!$G$5),OR(Dashboard!$K$5="All",G1442=Dashboard!$K$5)),1,0)</f>
        <v>1</v>
      </c>
      <c r="Q1442">
        <f>IF(P1442=1,IF(COUNTIFS($C$2:C1442,C1442,$P$2:P1442,1)=1,1,0),0)</f>
        <v>0</v>
      </c>
    </row>
    <row r="1443">
      <c r="A1443" s="24" t="n">
        <v>46138</v>
      </c>
      <c r="B1443" s="25" t="n">
        <v>46113</v>
      </c>
      <c r="C1443" t="inlineStr">
        <is>
          <t>SO-26461</t>
        </is>
      </c>
      <c r="D1443" t="inlineStr">
        <is>
          <t>Yarrowick Canteen</t>
        </is>
      </c>
      <c r="E1443" t="inlineStr">
        <is>
          <t>Caterer</t>
        </is>
      </c>
      <c r="F1443" t="inlineStr">
        <is>
          <t>North</t>
        </is>
      </c>
      <c r="G1443" t="inlineStr">
        <is>
          <t>Priya N.</t>
        </is>
      </c>
      <c r="H1443" t="inlineStr">
        <is>
          <t>Barista milk 1L x12</t>
        </is>
      </c>
      <c r="I1443" t="inlineStr">
        <is>
          <t>Dairy &amp; eggs</t>
        </is>
      </c>
      <c r="J1443" t="n">
        <v>6</v>
      </c>
      <c r="K1443" s="26" t="n">
        <v>27.19</v>
      </c>
      <c r="L1443" s="26">
        <f>J1443*K1443</f>
        <v>163.14</v>
      </c>
      <c r="M1443" s="26" t="n">
        <v>21.33</v>
      </c>
      <c r="N1443" s="26">
        <f>J1443*M1443</f>
        <v>127.98</v>
      </c>
      <c r="O1443" s="26">
        <f>L1443-N1443</f>
        <v>35.16</v>
      </c>
      <c r="P1443">
        <f>IF(AND(OR(Dashboard!$C$5="All",F1443=Dashboard!$C$5),OR(Dashboard!$G$5="All",I1443=Dashboard!$G$5),OR(Dashboard!$K$5="All",G1443=Dashboard!$K$5)),1,0)</f>
        <v>1</v>
      </c>
      <c r="Q1443">
        <f>IF(P1443=1,IF(COUNTIFS($C$2:C1443,C1443,$P$2:P1443,1)=1,1,0),0)</f>
        <v>1</v>
      </c>
    </row>
    <row r="1444">
      <c r="A1444" s="24" t="n">
        <v>46138</v>
      </c>
      <c r="B1444" s="25" t="n">
        <v>46113</v>
      </c>
      <c r="C1444" t="inlineStr">
        <is>
          <t>SO-26461</t>
        </is>
      </c>
      <c r="D1444" t="inlineStr">
        <is>
          <t>Yarrowick Canteen</t>
        </is>
      </c>
      <c r="E1444" t="inlineStr">
        <is>
          <t>Caterer</t>
        </is>
      </c>
      <c r="F1444" t="inlineStr">
        <is>
          <t>North</t>
        </is>
      </c>
      <c r="G1444" t="inlineStr">
        <is>
          <t>Priya N.</t>
        </is>
      </c>
      <c r="H1444" t="inlineStr">
        <is>
          <t>Rolled oats 5kg</t>
        </is>
      </c>
      <c r="I1444" t="inlineStr">
        <is>
          <t>Dry goods</t>
        </is>
      </c>
      <c r="J1444" t="n">
        <v>11</v>
      </c>
      <c r="K1444" s="26" t="n">
        <v>15.19</v>
      </c>
      <c r="L1444" s="26">
        <f>J1444*K1444</f>
        <v>167.09</v>
      </c>
      <c r="M1444" s="26" t="n">
        <v>10.61</v>
      </c>
      <c r="N1444" s="26">
        <f>J1444*M1444</f>
        <v>116.71</v>
      </c>
      <c r="O1444" s="26">
        <f>L1444-N1444</f>
        <v>50.38</v>
      </c>
      <c r="P1444">
        <f>IF(AND(OR(Dashboard!$C$5="All",F1444=Dashboard!$C$5),OR(Dashboard!$G$5="All",I1444=Dashboard!$G$5),OR(Dashboard!$K$5="All",G1444=Dashboard!$K$5)),1,0)</f>
        <v>1</v>
      </c>
      <c r="Q1444">
        <f>IF(P1444=1,IF(COUNTIFS($C$2:C1444,C1444,$P$2:P1444,1)=1,1,0),0)</f>
        <v>0</v>
      </c>
    </row>
    <row r="1445">
      <c r="A1445" s="24" t="n">
        <v>46138</v>
      </c>
      <c r="B1445" s="25" t="n">
        <v>46113</v>
      </c>
      <c r="C1445" t="inlineStr">
        <is>
          <t>SO-26461</t>
        </is>
      </c>
      <c r="D1445" t="inlineStr">
        <is>
          <t>Yarrowick Canteen</t>
        </is>
      </c>
      <c r="E1445" t="inlineStr">
        <is>
          <t>Caterer</t>
        </is>
      </c>
      <c r="F1445" t="inlineStr">
        <is>
          <t>North</t>
        </is>
      </c>
      <c r="G1445" t="inlineStr">
        <is>
          <t>Priya N.</t>
        </is>
      </c>
      <c r="H1445" t="inlineStr">
        <is>
          <t>Puff pastry sheets 5kg</t>
        </is>
      </c>
      <c r="I1445" t="inlineStr">
        <is>
          <t>Frozen</t>
        </is>
      </c>
      <c r="J1445" t="n">
        <v>6</v>
      </c>
      <c r="K1445" s="26" t="n">
        <v>35.02</v>
      </c>
      <c r="L1445" s="26">
        <f>J1445*K1445</f>
        <v>210.12</v>
      </c>
      <c r="M1445" s="26" t="n">
        <v>26.23</v>
      </c>
      <c r="N1445" s="26">
        <f>J1445*M1445</f>
        <v>157.38</v>
      </c>
      <c r="O1445" s="26">
        <f>L1445-N1445</f>
        <v>52.74</v>
      </c>
      <c r="P1445">
        <f>IF(AND(OR(Dashboard!$C$5="All",F1445=Dashboard!$C$5),OR(Dashboard!$G$5="All",I1445=Dashboard!$G$5),OR(Dashboard!$K$5="All",G1445=Dashboard!$K$5)),1,0)</f>
        <v>1</v>
      </c>
      <c r="Q1445">
        <f>IF(P1445=1,IF(COUNTIFS($C$2:C1445,C1445,$P$2:P1445,1)=1,1,0),0)</f>
        <v>0</v>
      </c>
    </row>
    <row r="1446">
      <c r="A1446" s="24" t="n">
        <v>46138</v>
      </c>
      <c r="B1446" s="25" t="n">
        <v>46113</v>
      </c>
      <c r="C1446" t="inlineStr">
        <is>
          <t>SO-26461</t>
        </is>
      </c>
      <c r="D1446" t="inlineStr">
        <is>
          <t>Yarrowick Canteen</t>
        </is>
      </c>
      <c r="E1446" t="inlineStr">
        <is>
          <t>Caterer</t>
        </is>
      </c>
      <c r="F1446" t="inlineStr">
        <is>
          <t>North</t>
        </is>
      </c>
      <c r="G1446" t="inlineStr">
        <is>
          <t>Priya N.</t>
        </is>
      </c>
      <c r="H1446" t="inlineStr">
        <is>
          <t>Loose-leaf tea 500g</t>
        </is>
      </c>
      <c r="I1446" t="inlineStr">
        <is>
          <t>Beverages</t>
        </is>
      </c>
      <c r="J1446" t="n">
        <v>4</v>
      </c>
      <c r="K1446" s="26" t="n">
        <v>19.47</v>
      </c>
      <c r="L1446" s="26">
        <f>J1446*K1446</f>
        <v>77.88</v>
      </c>
      <c r="M1446" s="26" t="n">
        <v>12.11</v>
      </c>
      <c r="N1446" s="26">
        <f>J1446*M1446</f>
        <v>48.44</v>
      </c>
      <c r="O1446" s="26">
        <f>L1446-N1446</f>
        <v>29.44</v>
      </c>
      <c r="P1446">
        <f>IF(AND(OR(Dashboard!$C$5="All",F1446=Dashboard!$C$5),OR(Dashboard!$G$5="All",I1446=Dashboard!$G$5),OR(Dashboard!$K$5="All",G1446=Dashboard!$K$5)),1,0)</f>
        <v>1</v>
      </c>
      <c r="Q1446">
        <f>IF(P1446=1,IF(COUNTIFS($C$2:C1446,C1446,$P$2:P1446,1)=1,1,0),0)</f>
        <v>0</v>
      </c>
    </row>
    <row r="1447">
      <c r="A1447" s="24" t="n">
        <v>46138</v>
      </c>
      <c r="B1447" s="25" t="n">
        <v>46113</v>
      </c>
      <c r="C1447" t="inlineStr">
        <is>
          <t>SO-26467</t>
        </is>
      </c>
      <c r="D1447" t="inlineStr">
        <is>
          <t>Ebberly Café</t>
        </is>
      </c>
      <c r="E1447" t="inlineStr">
        <is>
          <t>Café</t>
        </is>
      </c>
      <c r="F1447" t="inlineStr">
        <is>
          <t>North</t>
        </is>
      </c>
      <c r="G1447" t="inlineStr">
        <is>
          <t>Priya N.</t>
        </is>
      </c>
      <c r="H1447" t="inlineStr">
        <is>
          <t>Canned tomatoes 2.5kg</t>
        </is>
      </c>
      <c r="I1447" t="inlineStr">
        <is>
          <t>Dry goods</t>
        </is>
      </c>
      <c r="J1447" t="n">
        <v>12</v>
      </c>
      <c r="K1447" s="26" t="n">
        <v>8.19</v>
      </c>
      <c r="L1447" s="26">
        <f>J1447*K1447</f>
        <v>98.28</v>
      </c>
      <c r="M1447" s="26" t="n">
        <v>5.58</v>
      </c>
      <c r="N1447" s="26">
        <f>J1447*M1447</f>
        <v>66.96</v>
      </c>
      <c r="O1447" s="26">
        <f>L1447-N1447</f>
        <v>31.32</v>
      </c>
      <c r="P1447">
        <f>IF(AND(OR(Dashboard!$C$5="All",F1447=Dashboard!$C$5),OR(Dashboard!$G$5="All",I1447=Dashboard!$G$5),OR(Dashboard!$K$5="All",G1447=Dashboard!$K$5)),1,0)</f>
        <v>1</v>
      </c>
      <c r="Q1447">
        <f>IF(P1447=1,IF(COUNTIFS($C$2:C1447,C1447,$P$2:P1447,1)=1,1,0),0)</f>
        <v>1</v>
      </c>
    </row>
    <row r="1448">
      <c r="A1448" s="24" t="n">
        <v>46138</v>
      </c>
      <c r="B1448" s="25" t="n">
        <v>46113</v>
      </c>
      <c r="C1448" t="inlineStr">
        <is>
          <t>SO-26467</t>
        </is>
      </c>
      <c r="D1448" t="inlineStr">
        <is>
          <t>Ebberly Café</t>
        </is>
      </c>
      <c r="E1448" t="inlineStr">
        <is>
          <t>Café</t>
        </is>
      </c>
      <c r="F1448" t="inlineStr">
        <is>
          <t>North</t>
        </is>
      </c>
      <c r="G1448" t="inlineStr">
        <is>
          <t>Priya N.</t>
        </is>
      </c>
      <c r="H1448" t="inlineStr">
        <is>
          <t>Puff pastry sheets 5kg</t>
        </is>
      </c>
      <c r="I1448" t="inlineStr">
        <is>
          <t>Frozen</t>
        </is>
      </c>
      <c r="J1448" t="n">
        <v>4</v>
      </c>
      <c r="K1448" s="26" t="n">
        <v>35.02</v>
      </c>
      <c r="L1448" s="26">
        <f>J1448*K1448</f>
        <v>140.08</v>
      </c>
      <c r="M1448" s="26" t="n">
        <v>25.49</v>
      </c>
      <c r="N1448" s="26">
        <f>J1448*M1448</f>
        <v>101.96</v>
      </c>
      <c r="O1448" s="26">
        <f>L1448-N1448</f>
        <v>38.12</v>
      </c>
      <c r="P1448">
        <f>IF(AND(OR(Dashboard!$C$5="All",F1448=Dashboard!$C$5),OR(Dashboard!$G$5="All",I1448=Dashboard!$G$5),OR(Dashboard!$K$5="All",G1448=Dashboard!$K$5)),1,0)</f>
        <v>1</v>
      </c>
      <c r="Q1448">
        <f>IF(P1448=1,IF(COUNTIFS($C$2:C1448,C1448,$P$2:P1448,1)=1,1,0),0)</f>
        <v>0</v>
      </c>
    </row>
    <row r="1449">
      <c r="A1449" s="24" t="n">
        <v>46138</v>
      </c>
      <c r="B1449" s="25" t="n">
        <v>46113</v>
      </c>
      <c r="C1449" t="inlineStr">
        <is>
          <t>SO-26467</t>
        </is>
      </c>
      <c r="D1449" t="inlineStr">
        <is>
          <t>Ebberly Café</t>
        </is>
      </c>
      <c r="E1449" t="inlineStr">
        <is>
          <t>Café</t>
        </is>
      </c>
      <c r="F1449" t="inlineStr">
        <is>
          <t>North</t>
        </is>
      </c>
      <c r="G1449" t="inlineStr">
        <is>
          <t>Priya N.</t>
        </is>
      </c>
      <c r="H1449" t="inlineStr">
        <is>
          <t>Chai concentrate 1L x6</t>
        </is>
      </c>
      <c r="I1449" t="inlineStr">
        <is>
          <t>Beverages</t>
        </is>
      </c>
      <c r="J1449" t="n">
        <v>14</v>
      </c>
      <c r="K1449" s="26" t="n">
        <v>43.26</v>
      </c>
      <c r="L1449" s="26">
        <f>J1449*K1449</f>
        <v>605.64</v>
      </c>
      <c r="M1449" s="26" t="n">
        <v>26.81</v>
      </c>
      <c r="N1449" s="26">
        <f>J1449*M1449</f>
        <v>375.34</v>
      </c>
      <c r="O1449" s="26">
        <f>L1449-N1449</f>
        <v>230.3</v>
      </c>
      <c r="P1449">
        <f>IF(AND(OR(Dashboard!$C$5="All",F1449=Dashboard!$C$5),OR(Dashboard!$G$5="All",I1449=Dashboard!$G$5),OR(Dashboard!$K$5="All",G1449=Dashboard!$K$5)),1,0)</f>
        <v>1</v>
      </c>
      <c r="Q1449">
        <f>IF(P1449=1,IF(COUNTIFS($C$2:C1449,C1449,$P$2:P1449,1)=1,1,0),0)</f>
        <v>0</v>
      </c>
    </row>
    <row r="1450">
      <c r="A1450" s="24" t="n">
        <v>46138</v>
      </c>
      <c r="B1450" s="25" t="n">
        <v>46113</v>
      </c>
      <c r="C1450" t="inlineStr">
        <is>
          <t>SO-26467</t>
        </is>
      </c>
      <c r="D1450" t="inlineStr">
        <is>
          <t>Ebberly Café</t>
        </is>
      </c>
      <c r="E1450" t="inlineStr">
        <is>
          <t>Café</t>
        </is>
      </c>
      <c r="F1450" t="inlineStr">
        <is>
          <t>North</t>
        </is>
      </c>
      <c r="G1450" t="inlineStr">
        <is>
          <t>Priya N.</t>
        </is>
      </c>
      <c r="H1450" t="inlineStr">
        <is>
          <t>Sourdough loaf x10</t>
        </is>
      </c>
      <c r="I1450" t="inlineStr">
        <is>
          <t>Bakery</t>
        </is>
      </c>
      <c r="J1450" t="n">
        <v>12</v>
      </c>
      <c r="K1450" s="26" t="n">
        <v>53.56</v>
      </c>
      <c r="L1450" s="26">
        <f>J1450*K1450</f>
        <v>642.72</v>
      </c>
      <c r="M1450" s="26" t="n">
        <v>32.26</v>
      </c>
      <c r="N1450" s="26">
        <f>J1450*M1450</f>
        <v>387.12</v>
      </c>
      <c r="O1450" s="26">
        <f>L1450-N1450</f>
        <v>255.6</v>
      </c>
      <c r="P1450">
        <f>IF(AND(OR(Dashboard!$C$5="All",F1450=Dashboard!$C$5),OR(Dashboard!$G$5="All",I1450=Dashboard!$G$5),OR(Dashboard!$K$5="All",G1450=Dashboard!$K$5)),1,0)</f>
        <v>1</v>
      </c>
      <c r="Q1450">
        <f>IF(P1450=1,IF(COUNTIFS($C$2:C1450,C1450,$P$2:P1450,1)=1,1,0),0)</f>
        <v>0</v>
      </c>
    </row>
    <row r="1451">
      <c r="A1451" s="24" t="n">
        <v>46139</v>
      </c>
      <c r="B1451" s="25" t="n">
        <v>46113</v>
      </c>
      <c r="C1451" t="inlineStr">
        <is>
          <t>SO-26441</t>
        </is>
      </c>
      <c r="D1451" t="inlineStr">
        <is>
          <t>Drewsome Kitchen</t>
        </is>
      </c>
      <c r="E1451" t="inlineStr">
        <is>
          <t>Restaurant</t>
        </is>
      </c>
      <c r="F1451" t="inlineStr">
        <is>
          <t>Regional</t>
        </is>
      </c>
      <c r="G1451" t="inlineStr">
        <is>
          <t>Sam O.</t>
        </is>
      </c>
      <c r="H1451" t="inlineStr">
        <is>
          <t>Bagels x36</t>
        </is>
      </c>
      <c r="I1451" t="inlineStr">
        <is>
          <t>Bakery</t>
        </is>
      </c>
      <c r="J1451" t="n">
        <v>6</v>
      </c>
      <c r="K1451" s="26" t="n">
        <v>39.66</v>
      </c>
      <c r="L1451" s="26">
        <f>J1451*K1451</f>
        <v>237.96</v>
      </c>
      <c r="M1451" s="26" t="n">
        <v>22.44</v>
      </c>
      <c r="N1451" s="26">
        <f>J1451*M1451</f>
        <v>134.64</v>
      </c>
      <c r="O1451" s="26">
        <f>L1451-N1451</f>
        <v>103.32</v>
      </c>
      <c r="P1451">
        <f>IF(AND(OR(Dashboard!$C$5="All",F1451=Dashboard!$C$5),OR(Dashboard!$G$5="All",I1451=Dashboard!$G$5),OR(Dashboard!$K$5="All",G1451=Dashboard!$K$5)),1,0)</f>
        <v>1</v>
      </c>
      <c r="Q1451">
        <f>IF(P1451=1,IF(COUNTIFS($C$2:C1451,C1451,$P$2:P1451,1)=1,1,0),0)</f>
        <v>1</v>
      </c>
    </row>
    <row r="1452">
      <c r="A1452" s="24" t="n">
        <v>46139</v>
      </c>
      <c r="B1452" s="25" t="n">
        <v>46113</v>
      </c>
      <c r="C1452" t="inlineStr">
        <is>
          <t>SO-26441</t>
        </is>
      </c>
      <c r="D1452" t="inlineStr">
        <is>
          <t>Drewsome Kitchen</t>
        </is>
      </c>
      <c r="E1452" t="inlineStr">
        <is>
          <t>Restaurant</t>
        </is>
      </c>
      <c r="F1452" t="inlineStr">
        <is>
          <t>Regional</t>
        </is>
      </c>
      <c r="G1452" t="inlineStr">
        <is>
          <t>Sam O.</t>
        </is>
      </c>
      <c r="H1452" t="inlineStr">
        <is>
          <t>Chai concentrate 1L x6</t>
        </is>
      </c>
      <c r="I1452" t="inlineStr">
        <is>
          <t>Beverages</t>
        </is>
      </c>
      <c r="J1452" t="n">
        <v>5</v>
      </c>
      <c r="K1452" s="26" t="n">
        <v>43.26</v>
      </c>
      <c r="L1452" s="26">
        <f>J1452*K1452</f>
        <v>216.3</v>
      </c>
      <c r="M1452" s="26" t="n">
        <v>27.1</v>
      </c>
      <c r="N1452" s="26">
        <f>J1452*M1452</f>
        <v>135.5</v>
      </c>
      <c r="O1452" s="26">
        <f>L1452-N1452</f>
        <v>80.8</v>
      </c>
      <c r="P1452">
        <f>IF(AND(OR(Dashboard!$C$5="All",F1452=Dashboard!$C$5),OR(Dashboard!$G$5="All",I1452=Dashboard!$G$5),OR(Dashboard!$K$5="All",G1452=Dashboard!$K$5)),1,0)</f>
        <v>1</v>
      </c>
      <c r="Q1452">
        <f>IF(P1452=1,IF(COUNTIFS($C$2:C1452,C1452,$P$2:P1452,1)=1,1,0),0)</f>
        <v>0</v>
      </c>
    </row>
    <row r="1453">
      <c r="A1453" s="24" t="n">
        <v>46139</v>
      </c>
      <c r="B1453" s="25" t="n">
        <v>46113</v>
      </c>
      <c r="C1453" t="inlineStr">
        <is>
          <t>SO-26454</t>
        </is>
      </c>
      <c r="D1453" t="inlineStr">
        <is>
          <t>Vantrey Pantry</t>
        </is>
      </c>
      <c r="E1453" t="inlineStr">
        <is>
          <t>Grocer</t>
        </is>
      </c>
      <c r="F1453" t="inlineStr">
        <is>
          <t>West</t>
        </is>
      </c>
      <c r="G1453" t="inlineStr">
        <is>
          <t>Lena K.</t>
        </is>
      </c>
      <c r="H1453" t="inlineStr">
        <is>
          <t>Loose-leaf tea 500g</t>
        </is>
      </c>
      <c r="I1453" t="inlineStr">
        <is>
          <t>Beverages</t>
        </is>
      </c>
      <c r="J1453" t="n">
        <v>19</v>
      </c>
      <c r="K1453" s="26" t="n">
        <v>19.47</v>
      </c>
      <c r="L1453" s="26">
        <f>J1453*K1453</f>
        <v>369.93</v>
      </c>
      <c r="M1453" s="26" t="n">
        <v>11.94</v>
      </c>
      <c r="N1453" s="26">
        <f>J1453*M1453</f>
        <v>226.86</v>
      </c>
      <c r="O1453" s="26">
        <f>L1453-N1453</f>
        <v>143.07</v>
      </c>
      <c r="P1453">
        <f>IF(AND(OR(Dashboard!$C$5="All",F1453=Dashboard!$C$5),OR(Dashboard!$G$5="All",I1453=Dashboard!$G$5),OR(Dashboard!$K$5="All",G1453=Dashboard!$K$5)),1,0)</f>
        <v>1</v>
      </c>
      <c r="Q1453">
        <f>IF(P1453=1,IF(COUNTIFS($C$2:C1453,C1453,$P$2:P1453,1)=1,1,0),0)</f>
        <v>1</v>
      </c>
    </row>
    <row r="1454">
      <c r="A1454" s="24" t="n">
        <v>46139</v>
      </c>
      <c r="B1454" s="25" t="n">
        <v>46113</v>
      </c>
      <c r="C1454" t="inlineStr">
        <is>
          <t>SO-26454</t>
        </is>
      </c>
      <c r="D1454" t="inlineStr">
        <is>
          <t>Vantrey Pantry</t>
        </is>
      </c>
      <c r="E1454" t="inlineStr">
        <is>
          <t>Grocer</t>
        </is>
      </c>
      <c r="F1454" t="inlineStr">
        <is>
          <t>West</t>
        </is>
      </c>
      <c r="G1454" t="inlineStr">
        <is>
          <t>Lena K.</t>
        </is>
      </c>
      <c r="H1454" t="inlineStr">
        <is>
          <t>Arborio rice 5kg</t>
        </is>
      </c>
      <c r="I1454" t="inlineStr">
        <is>
          <t>Dry goods</t>
        </is>
      </c>
      <c r="J1454" t="n">
        <v>30</v>
      </c>
      <c r="K1454" s="26" t="n">
        <v>21.94</v>
      </c>
      <c r="L1454" s="26">
        <f>J1454*K1454</f>
        <v>658.2</v>
      </c>
      <c r="M1454" s="26" t="n">
        <v>15.46</v>
      </c>
      <c r="N1454" s="26">
        <f>J1454*M1454</f>
        <v>463.8</v>
      </c>
      <c r="O1454" s="26">
        <f>L1454-N1454</f>
        <v>194.4</v>
      </c>
      <c r="P1454">
        <f>IF(AND(OR(Dashboard!$C$5="All",F1454=Dashboard!$C$5),OR(Dashboard!$G$5="All",I1454=Dashboard!$G$5),OR(Dashboard!$K$5="All",G1454=Dashboard!$K$5)),1,0)</f>
        <v>1</v>
      </c>
      <c r="Q1454">
        <f>IF(P1454=1,IF(COUNTIFS($C$2:C1454,C1454,$P$2:P1454,1)=1,1,0),0)</f>
        <v>0</v>
      </c>
    </row>
    <row r="1455">
      <c r="A1455" s="24" t="n">
        <v>46139</v>
      </c>
      <c r="B1455" s="25" t="n">
        <v>46113</v>
      </c>
      <c r="C1455" t="inlineStr">
        <is>
          <t>SO-26457</t>
        </is>
      </c>
      <c r="D1455" t="inlineStr">
        <is>
          <t>Vantrey Pantry</t>
        </is>
      </c>
      <c r="E1455" t="inlineStr">
        <is>
          <t>Grocer</t>
        </is>
      </c>
      <c r="F1455" t="inlineStr">
        <is>
          <t>West</t>
        </is>
      </c>
      <c r="G1455" t="inlineStr">
        <is>
          <t>Lena K.</t>
        </is>
      </c>
      <c r="H1455" t="inlineStr">
        <is>
          <t>Cheddar block 2kg</t>
        </is>
      </c>
      <c r="I1455" t="inlineStr">
        <is>
          <t>Dairy &amp; eggs</t>
        </is>
      </c>
      <c r="J1455" t="n">
        <v>17</v>
      </c>
      <c r="K1455" s="26" t="n">
        <v>32.45</v>
      </c>
      <c r="L1455" s="26">
        <f>J1455*K1455</f>
        <v>551.65</v>
      </c>
      <c r="M1455" s="26" t="n">
        <v>24.6</v>
      </c>
      <c r="N1455" s="26">
        <f>J1455*M1455</f>
        <v>418.2</v>
      </c>
      <c r="O1455" s="26">
        <f>L1455-N1455</f>
        <v>133.45</v>
      </c>
      <c r="P1455">
        <f>IF(AND(OR(Dashboard!$C$5="All",F1455=Dashboard!$C$5),OR(Dashboard!$G$5="All",I1455=Dashboard!$G$5),OR(Dashboard!$K$5="All",G1455=Dashboard!$K$5)),1,0)</f>
        <v>1</v>
      </c>
      <c r="Q1455">
        <f>IF(P1455=1,IF(COUNTIFS($C$2:C1455,C1455,$P$2:P1455,1)=1,1,0),0)</f>
        <v>1</v>
      </c>
    </row>
    <row r="1456">
      <c r="A1456" s="24" t="n">
        <v>46139</v>
      </c>
      <c r="B1456" s="25" t="n">
        <v>46113</v>
      </c>
      <c r="C1456" t="inlineStr">
        <is>
          <t>SO-26457</t>
        </is>
      </c>
      <c r="D1456" t="inlineStr">
        <is>
          <t>Vantrey Pantry</t>
        </is>
      </c>
      <c r="E1456" t="inlineStr">
        <is>
          <t>Grocer</t>
        </is>
      </c>
      <c r="F1456" t="inlineStr">
        <is>
          <t>West</t>
        </is>
      </c>
      <c r="G1456" t="inlineStr">
        <is>
          <t>Lena K.</t>
        </is>
      </c>
      <c r="H1456" t="inlineStr">
        <is>
          <t>Croissant dough x48</t>
        </is>
      </c>
      <c r="I1456" t="inlineStr">
        <is>
          <t>Bakery</t>
        </is>
      </c>
      <c r="J1456" t="n">
        <v>25</v>
      </c>
      <c r="K1456" s="26" t="n">
        <v>69.22</v>
      </c>
      <c r="L1456" s="26">
        <f>J1456*K1456</f>
        <v>1730.5</v>
      </c>
      <c r="M1456" s="26" t="n">
        <v>42.07</v>
      </c>
      <c r="N1456" s="26">
        <f>J1456*M1456</f>
        <v>1051.75</v>
      </c>
      <c r="O1456" s="26">
        <f>L1456-N1456</f>
        <v>678.75</v>
      </c>
      <c r="P1456">
        <f>IF(AND(OR(Dashboard!$C$5="All",F1456=Dashboard!$C$5),OR(Dashboard!$G$5="All",I1456=Dashboard!$G$5),OR(Dashboard!$K$5="All",G1456=Dashboard!$K$5)),1,0)</f>
        <v>1</v>
      </c>
      <c r="Q1456">
        <f>IF(P1456=1,IF(COUNTIFS($C$2:C1456,C1456,$P$2:P1456,1)=1,1,0),0)</f>
        <v>0</v>
      </c>
    </row>
    <row r="1457">
      <c r="A1457" s="24" t="n">
        <v>46139</v>
      </c>
      <c r="B1457" s="25" t="n">
        <v>46113</v>
      </c>
      <c r="C1457" t="inlineStr">
        <is>
          <t>SO-26457</t>
        </is>
      </c>
      <c r="D1457" t="inlineStr">
        <is>
          <t>Vantrey Pantry</t>
        </is>
      </c>
      <c r="E1457" t="inlineStr">
        <is>
          <t>Grocer</t>
        </is>
      </c>
      <c r="F1457" t="inlineStr">
        <is>
          <t>West</t>
        </is>
      </c>
      <c r="G1457" t="inlineStr">
        <is>
          <t>Lena K.</t>
        </is>
      </c>
      <c r="H1457" t="inlineStr">
        <is>
          <t>Sparkling water 24pk</t>
        </is>
      </c>
      <c r="I1457" t="inlineStr">
        <is>
          <t>Beverages</t>
        </is>
      </c>
      <c r="J1457" t="n">
        <v>17</v>
      </c>
      <c r="K1457" s="26" t="n">
        <v>22.25</v>
      </c>
      <c r="L1457" s="26">
        <f>J1457*K1457</f>
        <v>378.25</v>
      </c>
      <c r="M1457" s="26" t="n">
        <v>14.37</v>
      </c>
      <c r="N1457" s="26">
        <f>J1457*M1457</f>
        <v>244.29</v>
      </c>
      <c r="O1457" s="26">
        <f>L1457-N1457</f>
        <v>133.96</v>
      </c>
      <c r="P1457">
        <f>IF(AND(OR(Dashboard!$C$5="All",F1457=Dashboard!$C$5),OR(Dashboard!$G$5="All",I1457=Dashboard!$G$5),OR(Dashboard!$K$5="All",G1457=Dashboard!$K$5)),1,0)</f>
        <v>1</v>
      </c>
      <c r="Q1457">
        <f>IF(P1457=1,IF(COUNTIFS($C$2:C1457,C1457,$P$2:P1457,1)=1,1,0),0)</f>
        <v>0</v>
      </c>
    </row>
    <row r="1458">
      <c r="A1458" s="24" t="n">
        <v>46140</v>
      </c>
      <c r="B1458" s="25" t="n">
        <v>46113</v>
      </c>
      <c r="C1458" t="inlineStr">
        <is>
          <t>SO-26450</t>
        </is>
      </c>
      <c r="D1458" t="inlineStr">
        <is>
          <t>Kellamere Bistro</t>
        </is>
      </c>
      <c r="E1458" t="inlineStr">
        <is>
          <t>Restaurant</t>
        </is>
      </c>
      <c r="F1458" t="inlineStr">
        <is>
          <t>East</t>
        </is>
      </c>
      <c r="G1458" t="inlineStr">
        <is>
          <t>Priya N.</t>
        </is>
      </c>
      <c r="H1458" t="inlineStr">
        <is>
          <t>Sourdough loaf x10</t>
        </is>
      </c>
      <c r="I1458" t="inlineStr">
        <is>
          <t>Bakery</t>
        </is>
      </c>
      <c r="J1458" t="n">
        <v>6</v>
      </c>
      <c r="K1458" s="26" t="n">
        <v>53.56</v>
      </c>
      <c r="L1458" s="26">
        <f>J1458*K1458</f>
        <v>321.36</v>
      </c>
      <c r="M1458" s="26" t="n">
        <v>31.16</v>
      </c>
      <c r="N1458" s="26">
        <f>J1458*M1458</f>
        <v>186.96</v>
      </c>
      <c r="O1458" s="26">
        <f>L1458-N1458</f>
        <v>134.4</v>
      </c>
      <c r="P1458">
        <f>IF(AND(OR(Dashboard!$C$5="All",F1458=Dashboard!$C$5),OR(Dashboard!$G$5="All",I1458=Dashboard!$G$5),OR(Dashboard!$K$5="All",G1458=Dashboard!$K$5)),1,0)</f>
        <v>1</v>
      </c>
      <c r="Q1458">
        <f>IF(P1458=1,IF(COUNTIFS($C$2:C1458,C1458,$P$2:P1458,1)=1,1,0),0)</f>
        <v>1</v>
      </c>
    </row>
    <row r="1459">
      <c r="A1459" s="24" t="n">
        <v>46140</v>
      </c>
      <c r="B1459" s="25" t="n">
        <v>46113</v>
      </c>
      <c r="C1459" t="inlineStr">
        <is>
          <t>SO-26450</t>
        </is>
      </c>
      <c r="D1459" t="inlineStr">
        <is>
          <t>Kellamere Bistro</t>
        </is>
      </c>
      <c r="E1459" t="inlineStr">
        <is>
          <t>Restaurant</t>
        </is>
      </c>
      <c r="F1459" t="inlineStr">
        <is>
          <t>East</t>
        </is>
      </c>
      <c r="G1459" t="inlineStr">
        <is>
          <t>Priya N.</t>
        </is>
      </c>
      <c r="H1459" t="inlineStr">
        <is>
          <t>Frozen berries 2kg</t>
        </is>
      </c>
      <c r="I1459" t="inlineStr">
        <is>
          <t>Frozen</t>
        </is>
      </c>
      <c r="J1459" t="n">
        <v>4</v>
      </c>
      <c r="K1459" s="26" t="n">
        <v>20.39</v>
      </c>
      <c r="L1459" s="26">
        <f>J1459*K1459</f>
        <v>81.56</v>
      </c>
      <c r="M1459" s="26" t="n">
        <v>14.38</v>
      </c>
      <c r="N1459" s="26">
        <f>J1459*M1459</f>
        <v>57.52</v>
      </c>
      <c r="O1459" s="26">
        <f>L1459-N1459</f>
        <v>24.04</v>
      </c>
      <c r="P1459">
        <f>IF(AND(OR(Dashboard!$C$5="All",F1459=Dashboard!$C$5),OR(Dashboard!$G$5="All",I1459=Dashboard!$G$5),OR(Dashboard!$K$5="All",G1459=Dashboard!$K$5)),1,0)</f>
        <v>1</v>
      </c>
      <c r="Q1459">
        <f>IF(P1459=1,IF(COUNTIFS($C$2:C1459,C1459,$P$2:P1459,1)=1,1,0),0)</f>
        <v>0</v>
      </c>
    </row>
    <row r="1460">
      <c r="A1460" s="24" t="n">
        <v>46140</v>
      </c>
      <c r="B1460" s="25" t="n">
        <v>46113</v>
      </c>
      <c r="C1460" t="inlineStr">
        <is>
          <t>SO-26450</t>
        </is>
      </c>
      <c r="D1460" t="inlineStr">
        <is>
          <t>Kellamere Bistro</t>
        </is>
      </c>
      <c r="E1460" t="inlineStr">
        <is>
          <t>Restaurant</t>
        </is>
      </c>
      <c r="F1460" t="inlineStr">
        <is>
          <t>East</t>
        </is>
      </c>
      <c r="G1460" t="inlineStr">
        <is>
          <t>Priya N.</t>
        </is>
      </c>
      <c r="H1460" t="inlineStr">
        <is>
          <t>Free-range eggs 15dz</t>
        </is>
      </c>
      <c r="I1460" t="inlineStr">
        <is>
          <t>Dairy &amp; eggs</t>
        </is>
      </c>
      <c r="J1460" t="n">
        <v>9</v>
      </c>
      <c r="K1460" s="26" t="n">
        <v>86.52</v>
      </c>
      <c r="L1460" s="26">
        <f>J1460*K1460</f>
        <v>778.68</v>
      </c>
      <c r="M1460" s="26" t="n">
        <v>64.38</v>
      </c>
      <c r="N1460" s="26">
        <f>J1460*M1460</f>
        <v>579.42</v>
      </c>
      <c r="O1460" s="26">
        <f>L1460-N1460</f>
        <v>199.26</v>
      </c>
      <c r="P1460">
        <f>IF(AND(OR(Dashboard!$C$5="All",F1460=Dashboard!$C$5),OR(Dashboard!$G$5="All",I1460=Dashboard!$G$5),OR(Dashboard!$K$5="All",G1460=Dashboard!$K$5)),1,0)</f>
        <v>1</v>
      </c>
      <c r="Q1460">
        <f>IF(P1460=1,IF(COUNTIFS($C$2:C1460,C1460,$P$2:P1460,1)=1,1,0),0)</f>
        <v>0</v>
      </c>
    </row>
    <row r="1461">
      <c r="A1461" s="24" t="n">
        <v>46140</v>
      </c>
      <c r="B1461" s="25" t="n">
        <v>46113</v>
      </c>
      <c r="C1461" t="inlineStr">
        <is>
          <t>SO-26452</t>
        </is>
      </c>
      <c r="D1461" t="inlineStr">
        <is>
          <t>Elsbrook Coffee House</t>
        </is>
      </c>
      <c r="E1461" t="inlineStr">
        <is>
          <t>Café</t>
        </is>
      </c>
      <c r="F1461" t="inlineStr">
        <is>
          <t>South</t>
        </is>
      </c>
      <c r="G1461" t="inlineStr">
        <is>
          <t>Tom W.</t>
        </is>
      </c>
      <c r="H1461" t="inlineStr">
        <is>
          <t>Chips 2.5kg x4</t>
        </is>
      </c>
      <c r="I1461" t="inlineStr">
        <is>
          <t>Frozen</t>
        </is>
      </c>
      <c r="J1461" t="n">
        <v>7</v>
      </c>
      <c r="K1461" s="26" t="n">
        <v>30.49</v>
      </c>
      <c r="L1461" s="26">
        <f>J1461*K1461</f>
        <v>213.43</v>
      </c>
      <c r="M1461" s="26" t="n">
        <v>21.79</v>
      </c>
      <c r="N1461" s="26">
        <f>J1461*M1461</f>
        <v>152.53</v>
      </c>
      <c r="O1461" s="26">
        <f>L1461-N1461</f>
        <v>60.9</v>
      </c>
      <c r="P1461">
        <f>IF(AND(OR(Dashboard!$C$5="All",F1461=Dashboard!$C$5),OR(Dashboard!$G$5="All",I1461=Dashboard!$G$5),OR(Dashboard!$K$5="All",G1461=Dashboard!$K$5)),1,0)</f>
        <v>1</v>
      </c>
      <c r="Q1461">
        <f>IF(P1461=1,IF(COUNTIFS($C$2:C1461,C1461,$P$2:P1461,1)=1,1,0),0)</f>
        <v>1</v>
      </c>
    </row>
    <row r="1462">
      <c r="A1462" s="24" t="n">
        <v>46140</v>
      </c>
      <c r="B1462" s="25" t="n">
        <v>46113</v>
      </c>
      <c r="C1462" t="inlineStr">
        <is>
          <t>SO-26452</t>
        </is>
      </c>
      <c r="D1462" t="inlineStr">
        <is>
          <t>Elsbrook Coffee House</t>
        </is>
      </c>
      <c r="E1462" t="inlineStr">
        <is>
          <t>Café</t>
        </is>
      </c>
      <c r="F1462" t="inlineStr">
        <is>
          <t>South</t>
        </is>
      </c>
      <c r="G1462" t="inlineStr">
        <is>
          <t>Tom W.</t>
        </is>
      </c>
      <c r="H1462" t="inlineStr">
        <is>
          <t>Chickpeas 2kg</t>
        </is>
      </c>
      <c r="I1462" t="inlineStr">
        <is>
          <t>Dry goods</t>
        </is>
      </c>
      <c r="J1462" t="n">
        <v>10</v>
      </c>
      <c r="K1462" s="26" t="n">
        <v>9.48</v>
      </c>
      <c r="L1462" s="26">
        <f>J1462*K1462</f>
        <v>94.8</v>
      </c>
      <c r="M1462" s="26" t="n">
        <v>6.49</v>
      </c>
      <c r="N1462" s="26">
        <f>J1462*M1462</f>
        <v>64.9</v>
      </c>
      <c r="O1462" s="26">
        <f>L1462-N1462</f>
        <v>29.9</v>
      </c>
      <c r="P1462">
        <f>IF(AND(OR(Dashboard!$C$5="All",F1462=Dashboard!$C$5),OR(Dashboard!$G$5="All",I1462=Dashboard!$G$5),OR(Dashboard!$K$5="All",G1462=Dashboard!$K$5)),1,0)</f>
        <v>1</v>
      </c>
      <c r="Q1462">
        <f>IF(P1462=1,IF(COUNTIFS($C$2:C1462,C1462,$P$2:P1462,1)=1,1,0),0)</f>
        <v>0</v>
      </c>
    </row>
    <row r="1463">
      <c r="A1463" s="24" t="n">
        <v>46140</v>
      </c>
      <c r="B1463" s="25" t="n">
        <v>46113</v>
      </c>
      <c r="C1463" t="inlineStr">
        <is>
          <t>SO-26469</t>
        </is>
      </c>
      <c r="D1463" t="inlineStr">
        <is>
          <t>Fallowden Coffee House</t>
        </is>
      </c>
      <c r="E1463" t="inlineStr">
        <is>
          <t>Café</t>
        </is>
      </c>
      <c r="F1463" t="inlineStr">
        <is>
          <t>South</t>
        </is>
      </c>
      <c r="G1463" t="inlineStr">
        <is>
          <t>Tom W.</t>
        </is>
      </c>
      <c r="H1463" t="inlineStr">
        <is>
          <t>Brioche buns x24</t>
        </is>
      </c>
      <c r="I1463" t="inlineStr">
        <is>
          <t>Bakery</t>
        </is>
      </c>
      <c r="J1463" t="n">
        <v>10</v>
      </c>
      <c r="K1463" s="26" t="n">
        <v>27.19</v>
      </c>
      <c r="L1463" s="26">
        <f>J1463*K1463</f>
        <v>271.9</v>
      </c>
      <c r="M1463" s="26" t="n">
        <v>16.07</v>
      </c>
      <c r="N1463" s="26">
        <f>J1463*M1463</f>
        <v>160.7</v>
      </c>
      <c r="O1463" s="26">
        <f>L1463-N1463</f>
        <v>111.2</v>
      </c>
      <c r="P1463">
        <f>IF(AND(OR(Dashboard!$C$5="All",F1463=Dashboard!$C$5),OR(Dashboard!$G$5="All",I1463=Dashboard!$G$5),OR(Dashboard!$K$5="All",G1463=Dashboard!$K$5)),1,0)</f>
        <v>1</v>
      </c>
      <c r="Q1463">
        <f>IF(P1463=1,IF(COUNTIFS($C$2:C1463,C1463,$P$2:P1463,1)=1,1,0),0)</f>
        <v>1</v>
      </c>
    </row>
    <row r="1464">
      <c r="A1464" s="24" t="n">
        <v>46140</v>
      </c>
      <c r="B1464" s="25" t="n">
        <v>46113</v>
      </c>
      <c r="C1464" t="inlineStr">
        <is>
          <t>SO-26469</t>
        </is>
      </c>
      <c r="D1464" t="inlineStr">
        <is>
          <t>Fallowden Coffee House</t>
        </is>
      </c>
      <c r="E1464" t="inlineStr">
        <is>
          <t>Café</t>
        </is>
      </c>
      <c r="F1464" t="inlineStr">
        <is>
          <t>South</t>
        </is>
      </c>
      <c r="G1464" t="inlineStr">
        <is>
          <t>Tom W.</t>
        </is>
      </c>
      <c r="H1464" t="inlineStr">
        <is>
          <t>Arborio rice 5kg</t>
        </is>
      </c>
      <c r="I1464" t="inlineStr">
        <is>
          <t>Dry goods</t>
        </is>
      </c>
      <c r="J1464" t="n">
        <v>8</v>
      </c>
      <c r="K1464" s="26" t="n">
        <v>21.94</v>
      </c>
      <c r="L1464" s="26">
        <f>J1464*K1464</f>
        <v>175.52</v>
      </c>
      <c r="M1464" s="26" t="n">
        <v>14.91</v>
      </c>
      <c r="N1464" s="26">
        <f>J1464*M1464</f>
        <v>119.28</v>
      </c>
      <c r="O1464" s="26">
        <f>L1464-N1464</f>
        <v>56.24</v>
      </c>
      <c r="P1464">
        <f>IF(AND(OR(Dashboard!$C$5="All",F1464=Dashboard!$C$5),OR(Dashboard!$G$5="All",I1464=Dashboard!$G$5),OR(Dashboard!$K$5="All",G1464=Dashboard!$K$5)),1,0)</f>
        <v>1</v>
      </c>
      <c r="Q1464">
        <f>IF(P1464=1,IF(COUNTIFS($C$2:C1464,C1464,$P$2:P1464,1)=1,1,0),0)</f>
        <v>0</v>
      </c>
    </row>
    <row r="1465">
      <c r="A1465" s="24" t="n">
        <v>46140</v>
      </c>
      <c r="B1465" s="25" t="n">
        <v>46113</v>
      </c>
      <c r="C1465" t="inlineStr">
        <is>
          <t>SO-26469</t>
        </is>
      </c>
      <c r="D1465" t="inlineStr">
        <is>
          <t>Fallowden Coffee House</t>
        </is>
      </c>
      <c r="E1465" t="inlineStr">
        <is>
          <t>Café</t>
        </is>
      </c>
      <c r="F1465" t="inlineStr">
        <is>
          <t>South</t>
        </is>
      </c>
      <c r="G1465" t="inlineStr">
        <is>
          <t>Tom W.</t>
        </is>
      </c>
      <c r="H1465" t="inlineStr">
        <is>
          <t>Coffee beans 1kg</t>
        </is>
      </c>
      <c r="I1465" t="inlineStr">
        <is>
          <t>Beverages</t>
        </is>
      </c>
      <c r="J1465" t="n">
        <v>12</v>
      </c>
      <c r="K1465" s="26" t="n">
        <v>32.45</v>
      </c>
      <c r="L1465" s="26">
        <f>J1465*K1465</f>
        <v>389.4</v>
      </c>
      <c r="M1465" s="26" t="n">
        <v>19.63</v>
      </c>
      <c r="N1465" s="26">
        <f>J1465*M1465</f>
        <v>235.56</v>
      </c>
      <c r="O1465" s="26">
        <f>L1465-N1465</f>
        <v>153.84</v>
      </c>
      <c r="P1465">
        <f>IF(AND(OR(Dashboard!$C$5="All",F1465=Dashboard!$C$5),OR(Dashboard!$G$5="All",I1465=Dashboard!$G$5),OR(Dashboard!$K$5="All",G1465=Dashboard!$K$5)),1,0)</f>
        <v>1</v>
      </c>
      <c r="Q1465">
        <f>IF(P1465=1,IF(COUNTIFS($C$2:C1465,C1465,$P$2:P1465,1)=1,1,0),0)</f>
        <v>0</v>
      </c>
    </row>
    <row r="1466">
      <c r="A1466" s="24" t="n">
        <v>46140</v>
      </c>
      <c r="B1466" s="25" t="n">
        <v>46113</v>
      </c>
      <c r="C1466" t="inlineStr">
        <is>
          <t>SO-26469</t>
        </is>
      </c>
      <c r="D1466" t="inlineStr">
        <is>
          <t>Fallowden Coffee House</t>
        </is>
      </c>
      <c r="E1466" t="inlineStr">
        <is>
          <t>Café</t>
        </is>
      </c>
      <c r="F1466" t="inlineStr">
        <is>
          <t>South</t>
        </is>
      </c>
      <c r="G1466" t="inlineStr">
        <is>
          <t>Tom W.</t>
        </is>
      </c>
      <c r="H1466" t="inlineStr">
        <is>
          <t>Full cream milk 2L x6</t>
        </is>
      </c>
      <c r="I1466" t="inlineStr">
        <is>
          <t>Dairy &amp; eggs</t>
        </is>
      </c>
      <c r="J1466" t="n">
        <v>6</v>
      </c>
      <c r="K1466" s="26" t="n">
        <v>16.07</v>
      </c>
      <c r="L1466" s="26">
        <f>J1466*K1466</f>
        <v>96.42</v>
      </c>
      <c r="M1466" s="26" t="n">
        <v>12.2</v>
      </c>
      <c r="N1466" s="26">
        <f>J1466*M1466</f>
        <v>73.2</v>
      </c>
      <c r="O1466" s="26">
        <f>L1466-N1466</f>
        <v>23.22</v>
      </c>
      <c r="P1466">
        <f>IF(AND(OR(Dashboard!$C$5="All",F1466=Dashboard!$C$5),OR(Dashboard!$G$5="All",I1466=Dashboard!$G$5),OR(Dashboard!$K$5="All",G1466=Dashboard!$K$5)),1,0)</f>
        <v>1</v>
      </c>
      <c r="Q1466">
        <f>IF(P1466=1,IF(COUNTIFS($C$2:C1466,C1466,$P$2:P1466,1)=1,1,0),0)</f>
        <v>0</v>
      </c>
    </row>
    <row r="1467">
      <c r="A1467" s="24" t="n">
        <v>46143</v>
      </c>
      <c r="B1467" s="25" t="n">
        <v>46143</v>
      </c>
      <c r="C1467" t="inlineStr">
        <is>
          <t>SO-26530</t>
        </is>
      </c>
      <c r="D1467" t="inlineStr">
        <is>
          <t>Quellow Kitchen</t>
        </is>
      </c>
      <c r="E1467" t="inlineStr">
        <is>
          <t>Restaurant</t>
        </is>
      </c>
      <c r="F1467" t="inlineStr">
        <is>
          <t>West</t>
        </is>
      </c>
      <c r="G1467" t="inlineStr">
        <is>
          <t>Lena K.</t>
        </is>
      </c>
      <c r="H1467" t="inlineStr">
        <is>
          <t>Croissant dough x48</t>
        </is>
      </c>
      <c r="I1467" t="inlineStr">
        <is>
          <t>Bakery</t>
        </is>
      </c>
      <c r="J1467" t="n">
        <v>14</v>
      </c>
      <c r="K1467" s="26" t="n">
        <v>69.22</v>
      </c>
      <c r="L1467" s="26">
        <f>J1467*K1467</f>
        <v>969.08</v>
      </c>
      <c r="M1467" s="26" t="n">
        <v>42.22</v>
      </c>
      <c r="N1467" s="26">
        <f>J1467*M1467</f>
        <v>591.08</v>
      </c>
      <c r="O1467" s="26">
        <f>L1467-N1467</f>
        <v>378</v>
      </c>
      <c r="P1467">
        <f>IF(AND(OR(Dashboard!$C$5="All",F1467=Dashboard!$C$5),OR(Dashboard!$G$5="All",I1467=Dashboard!$G$5),OR(Dashboard!$K$5="All",G1467=Dashboard!$K$5)),1,0)</f>
        <v>1</v>
      </c>
      <c r="Q1467">
        <f>IF(P1467=1,IF(COUNTIFS($C$2:C1467,C1467,$P$2:P1467,1)=1,1,0),0)</f>
        <v>1</v>
      </c>
    </row>
    <row r="1468">
      <c r="A1468" s="24" t="n">
        <v>46143</v>
      </c>
      <c r="B1468" s="25" t="n">
        <v>46143</v>
      </c>
      <c r="C1468" t="inlineStr">
        <is>
          <t>SO-26530</t>
        </is>
      </c>
      <c r="D1468" t="inlineStr">
        <is>
          <t>Quellow Kitchen</t>
        </is>
      </c>
      <c r="E1468" t="inlineStr">
        <is>
          <t>Restaurant</t>
        </is>
      </c>
      <c r="F1468" t="inlineStr">
        <is>
          <t>West</t>
        </is>
      </c>
      <c r="G1468" t="inlineStr">
        <is>
          <t>Lena K.</t>
        </is>
      </c>
      <c r="H1468" t="inlineStr">
        <is>
          <t>Arborio rice 5kg</t>
        </is>
      </c>
      <c r="I1468" t="inlineStr">
        <is>
          <t>Dry goods</t>
        </is>
      </c>
      <c r="J1468" t="n">
        <v>6</v>
      </c>
      <c r="K1468" s="26" t="n">
        <v>21.94</v>
      </c>
      <c r="L1468" s="26">
        <f>J1468*K1468</f>
        <v>131.64</v>
      </c>
      <c r="M1468" s="26" t="n">
        <v>15.65</v>
      </c>
      <c r="N1468" s="26">
        <f>J1468*M1468</f>
        <v>93.9</v>
      </c>
      <c r="O1468" s="26">
        <f>L1468-N1468</f>
        <v>37.74</v>
      </c>
      <c r="P1468">
        <f>IF(AND(OR(Dashboard!$C$5="All",F1468=Dashboard!$C$5),OR(Dashboard!$G$5="All",I1468=Dashboard!$G$5),OR(Dashboard!$K$5="All",G1468=Dashboard!$K$5)),1,0)</f>
        <v>1</v>
      </c>
      <c r="Q1468">
        <f>IF(P1468=1,IF(COUNTIFS($C$2:C1468,C1468,$P$2:P1468,1)=1,1,0),0)</f>
        <v>0</v>
      </c>
    </row>
    <row r="1469">
      <c r="A1469" s="24" t="n">
        <v>46143</v>
      </c>
      <c r="B1469" s="25" t="n">
        <v>46143</v>
      </c>
      <c r="C1469" t="inlineStr">
        <is>
          <t>SO-26530</t>
        </is>
      </c>
      <c r="D1469" t="inlineStr">
        <is>
          <t>Quellow Kitchen</t>
        </is>
      </c>
      <c r="E1469" t="inlineStr">
        <is>
          <t>Restaurant</t>
        </is>
      </c>
      <c r="F1469" t="inlineStr">
        <is>
          <t>West</t>
        </is>
      </c>
      <c r="G1469" t="inlineStr">
        <is>
          <t>Lena K.</t>
        </is>
      </c>
      <c r="H1469" t="inlineStr">
        <is>
          <t>Barista milk 1L x12</t>
        </is>
      </c>
      <c r="I1469" t="inlineStr">
        <is>
          <t>Dairy &amp; eggs</t>
        </is>
      </c>
      <c r="J1469" t="n">
        <v>6</v>
      </c>
      <c r="K1469" s="26" t="n">
        <v>27.19</v>
      </c>
      <c r="L1469" s="26">
        <f>J1469*K1469</f>
        <v>163.14</v>
      </c>
      <c r="M1469" s="26" t="n">
        <v>20.58</v>
      </c>
      <c r="N1469" s="26">
        <f>J1469*M1469</f>
        <v>123.48</v>
      </c>
      <c r="O1469" s="26">
        <f>L1469-N1469</f>
        <v>39.66</v>
      </c>
      <c r="P1469">
        <f>IF(AND(OR(Dashboard!$C$5="All",F1469=Dashboard!$C$5),OR(Dashboard!$G$5="All",I1469=Dashboard!$G$5),OR(Dashboard!$K$5="All",G1469=Dashboard!$K$5)),1,0)</f>
        <v>1</v>
      </c>
      <c r="Q1469">
        <f>IF(P1469=1,IF(COUNTIFS($C$2:C1469,C1469,$P$2:P1469,1)=1,1,0),0)</f>
        <v>0</v>
      </c>
    </row>
    <row r="1470">
      <c r="A1470" s="24" t="n">
        <v>46143</v>
      </c>
      <c r="B1470" s="25" t="n">
        <v>46143</v>
      </c>
      <c r="C1470" t="inlineStr">
        <is>
          <t>SO-26530</t>
        </is>
      </c>
      <c r="D1470" t="inlineStr">
        <is>
          <t>Quellow Kitchen</t>
        </is>
      </c>
      <c r="E1470" t="inlineStr">
        <is>
          <t>Restaurant</t>
        </is>
      </c>
      <c r="F1470" t="inlineStr">
        <is>
          <t>West</t>
        </is>
      </c>
      <c r="G1470" t="inlineStr">
        <is>
          <t>Lena K.</t>
        </is>
      </c>
      <c r="H1470" t="inlineStr">
        <is>
          <t>Orange juice 2L x6</t>
        </is>
      </c>
      <c r="I1470" t="inlineStr">
        <is>
          <t>Beverages</t>
        </is>
      </c>
      <c r="J1470" t="n">
        <v>5</v>
      </c>
      <c r="K1470" s="26" t="n">
        <v>27.81</v>
      </c>
      <c r="L1470" s="26">
        <f>J1470*K1470</f>
        <v>139.05</v>
      </c>
      <c r="M1470" s="26" t="n">
        <v>17.75</v>
      </c>
      <c r="N1470" s="26">
        <f>J1470*M1470</f>
        <v>88.75</v>
      </c>
      <c r="O1470" s="26">
        <f>L1470-N1470</f>
        <v>50.3</v>
      </c>
      <c r="P1470">
        <f>IF(AND(OR(Dashboard!$C$5="All",F1470=Dashboard!$C$5),OR(Dashboard!$G$5="All",I1470=Dashboard!$G$5),OR(Dashboard!$K$5="All",G1470=Dashboard!$K$5)),1,0)</f>
        <v>1</v>
      </c>
      <c r="Q1470">
        <f>IF(P1470=1,IF(COUNTIFS($C$2:C1470,C1470,$P$2:P1470,1)=1,1,0),0)</f>
        <v>0</v>
      </c>
    </row>
    <row r="1471">
      <c r="A1471" s="24" t="n">
        <v>46144</v>
      </c>
      <c r="B1471" s="25" t="n">
        <v>46143</v>
      </c>
      <c r="C1471" t="inlineStr">
        <is>
          <t>SO-26544</t>
        </is>
      </c>
      <c r="D1471" t="inlineStr">
        <is>
          <t>Ashgrin Bistro</t>
        </is>
      </c>
      <c r="E1471" t="inlineStr">
        <is>
          <t>Restaurant</t>
        </is>
      </c>
      <c r="F1471" t="inlineStr">
        <is>
          <t>West</t>
        </is>
      </c>
      <c r="G1471" t="inlineStr">
        <is>
          <t>Lena K.</t>
        </is>
      </c>
      <c r="H1471" t="inlineStr">
        <is>
          <t>Orange juice 2L x6</t>
        </is>
      </c>
      <c r="I1471" t="inlineStr">
        <is>
          <t>Beverages</t>
        </is>
      </c>
      <c r="J1471" t="n">
        <v>13</v>
      </c>
      <c r="K1471" s="26" t="n">
        <v>27.81</v>
      </c>
      <c r="L1471" s="26">
        <f>J1471*K1471</f>
        <v>361.53</v>
      </c>
      <c r="M1471" s="26" t="n">
        <v>17.29</v>
      </c>
      <c r="N1471" s="26">
        <f>J1471*M1471</f>
        <v>224.77</v>
      </c>
      <c r="O1471" s="26">
        <f>L1471-N1471</f>
        <v>136.76</v>
      </c>
      <c r="P1471">
        <f>IF(AND(OR(Dashboard!$C$5="All",F1471=Dashboard!$C$5),OR(Dashboard!$G$5="All",I1471=Dashboard!$G$5),OR(Dashboard!$K$5="All",G1471=Dashboard!$K$5)),1,0)</f>
        <v>1</v>
      </c>
      <c r="Q1471">
        <f>IF(P1471=1,IF(COUNTIFS($C$2:C1471,C1471,$P$2:P1471,1)=1,1,0),0)</f>
        <v>1</v>
      </c>
    </row>
    <row r="1472">
      <c r="A1472" s="24" t="n">
        <v>46144</v>
      </c>
      <c r="B1472" s="25" t="n">
        <v>46143</v>
      </c>
      <c r="C1472" t="inlineStr">
        <is>
          <t>SO-26544</t>
        </is>
      </c>
      <c r="D1472" t="inlineStr">
        <is>
          <t>Ashgrin Bistro</t>
        </is>
      </c>
      <c r="E1472" t="inlineStr">
        <is>
          <t>Restaurant</t>
        </is>
      </c>
      <c r="F1472" t="inlineStr">
        <is>
          <t>West</t>
        </is>
      </c>
      <c r="G1472" t="inlineStr">
        <is>
          <t>Lena K.</t>
        </is>
      </c>
      <c r="H1472" t="inlineStr">
        <is>
          <t>Bagels x36</t>
        </is>
      </c>
      <c r="I1472" t="inlineStr">
        <is>
          <t>Bakery</t>
        </is>
      </c>
      <c r="J1472" t="n">
        <v>14</v>
      </c>
      <c r="K1472" s="26" t="n">
        <v>39.66</v>
      </c>
      <c r="L1472" s="26">
        <f>J1472*K1472</f>
        <v>555.24</v>
      </c>
      <c r="M1472" s="26" t="n">
        <v>22.55</v>
      </c>
      <c r="N1472" s="26">
        <f>J1472*M1472</f>
        <v>315.7</v>
      </c>
      <c r="O1472" s="26">
        <f>L1472-N1472</f>
        <v>239.54</v>
      </c>
      <c r="P1472">
        <f>IF(AND(OR(Dashboard!$C$5="All",F1472=Dashboard!$C$5),OR(Dashboard!$G$5="All",I1472=Dashboard!$G$5),OR(Dashboard!$K$5="All",G1472=Dashboard!$K$5)),1,0)</f>
        <v>1</v>
      </c>
      <c r="Q1472">
        <f>IF(P1472=1,IF(COUNTIFS($C$2:C1472,C1472,$P$2:P1472,1)=1,1,0),0)</f>
        <v>0</v>
      </c>
    </row>
    <row r="1473">
      <c r="A1473" s="24" t="n">
        <v>46145</v>
      </c>
      <c r="B1473" s="25" t="n">
        <v>46143</v>
      </c>
      <c r="C1473" t="inlineStr">
        <is>
          <t>SO-26538</t>
        </is>
      </c>
      <c r="D1473" t="inlineStr">
        <is>
          <t>Dunmarra Pantry</t>
        </is>
      </c>
      <c r="E1473" t="inlineStr">
        <is>
          <t>Grocer</t>
        </is>
      </c>
      <c r="F1473" t="inlineStr">
        <is>
          <t>North</t>
        </is>
      </c>
      <c r="G1473" t="inlineStr">
        <is>
          <t>Priya N.</t>
        </is>
      </c>
      <c r="H1473" t="inlineStr">
        <is>
          <t>Cheddar block 2kg</t>
        </is>
      </c>
      <c r="I1473" t="inlineStr">
        <is>
          <t>Dairy &amp; eggs</t>
        </is>
      </c>
      <c r="J1473" t="n">
        <v>20</v>
      </c>
      <c r="K1473" s="26" t="n">
        <v>32.45</v>
      </c>
      <c r="L1473" s="26">
        <f>J1473*K1473</f>
        <v>649</v>
      </c>
      <c r="M1473" s="26" t="n">
        <v>25.43</v>
      </c>
      <c r="N1473" s="26">
        <f>J1473*M1473</f>
        <v>508.6</v>
      </c>
      <c r="O1473" s="26">
        <f>L1473-N1473</f>
        <v>140.4</v>
      </c>
      <c r="P1473">
        <f>IF(AND(OR(Dashboard!$C$5="All",F1473=Dashboard!$C$5),OR(Dashboard!$G$5="All",I1473=Dashboard!$G$5),OR(Dashboard!$K$5="All",G1473=Dashboard!$K$5)),1,0)</f>
        <v>1</v>
      </c>
      <c r="Q1473">
        <f>IF(P1473=1,IF(COUNTIFS($C$2:C1473,C1473,$P$2:P1473,1)=1,1,0),0)</f>
        <v>1</v>
      </c>
    </row>
    <row r="1474">
      <c r="A1474" s="24" t="n">
        <v>46145</v>
      </c>
      <c r="B1474" s="25" t="n">
        <v>46143</v>
      </c>
      <c r="C1474" t="inlineStr">
        <is>
          <t>SO-26538</t>
        </is>
      </c>
      <c r="D1474" t="inlineStr">
        <is>
          <t>Dunmarra Pantry</t>
        </is>
      </c>
      <c r="E1474" t="inlineStr">
        <is>
          <t>Grocer</t>
        </is>
      </c>
      <c r="F1474" t="inlineStr">
        <is>
          <t>North</t>
        </is>
      </c>
      <c r="G1474" t="inlineStr">
        <is>
          <t>Priya N.</t>
        </is>
      </c>
      <c r="H1474" t="inlineStr">
        <is>
          <t>Sourdough loaf x10</t>
        </is>
      </c>
      <c r="I1474" t="inlineStr">
        <is>
          <t>Bakery</t>
        </is>
      </c>
      <c r="J1474" t="n">
        <v>22</v>
      </c>
      <c r="K1474" s="26" t="n">
        <v>53.56</v>
      </c>
      <c r="L1474" s="26">
        <f>J1474*K1474</f>
        <v>1178.32</v>
      </c>
      <c r="M1474" s="26" t="n">
        <v>31.74</v>
      </c>
      <c r="N1474" s="26">
        <f>J1474*M1474</f>
        <v>698.28</v>
      </c>
      <c r="O1474" s="26">
        <f>L1474-N1474</f>
        <v>480.04</v>
      </c>
      <c r="P1474">
        <f>IF(AND(OR(Dashboard!$C$5="All",F1474=Dashboard!$C$5),OR(Dashboard!$G$5="All",I1474=Dashboard!$G$5),OR(Dashboard!$K$5="All",G1474=Dashboard!$K$5)),1,0)</f>
        <v>1</v>
      </c>
      <c r="Q1474">
        <f>IF(P1474=1,IF(COUNTIFS($C$2:C1474,C1474,$P$2:P1474,1)=1,1,0),0)</f>
        <v>0</v>
      </c>
    </row>
    <row r="1475">
      <c r="A1475" s="24" t="n">
        <v>46146</v>
      </c>
      <c r="B1475" s="25" t="n">
        <v>46143</v>
      </c>
      <c r="C1475" t="inlineStr">
        <is>
          <t>SO-26517</t>
        </is>
      </c>
      <c r="D1475" t="inlineStr">
        <is>
          <t>Thornable Kitchen</t>
        </is>
      </c>
      <c r="E1475" t="inlineStr">
        <is>
          <t>Restaurant</t>
        </is>
      </c>
      <c r="F1475" t="inlineStr">
        <is>
          <t>South</t>
        </is>
      </c>
      <c r="G1475" t="inlineStr">
        <is>
          <t>Tom W.</t>
        </is>
      </c>
      <c r="H1475" t="inlineStr">
        <is>
          <t>Sparkling water 24pk</t>
        </is>
      </c>
      <c r="I1475" t="inlineStr">
        <is>
          <t>Beverages</t>
        </is>
      </c>
      <c r="J1475" t="n">
        <v>12</v>
      </c>
      <c r="K1475" s="26" t="n">
        <v>22.25</v>
      </c>
      <c r="L1475" s="26">
        <f>J1475*K1475</f>
        <v>267</v>
      </c>
      <c r="M1475" s="26" t="n">
        <v>14.17</v>
      </c>
      <c r="N1475" s="26">
        <f>J1475*M1475</f>
        <v>170.04</v>
      </c>
      <c r="O1475" s="26">
        <f>L1475-N1475</f>
        <v>96.96</v>
      </c>
      <c r="P1475">
        <f>IF(AND(OR(Dashboard!$C$5="All",F1475=Dashboard!$C$5),OR(Dashboard!$G$5="All",I1475=Dashboard!$G$5),OR(Dashboard!$K$5="All",G1475=Dashboard!$K$5)),1,0)</f>
        <v>1</v>
      </c>
      <c r="Q1475">
        <f>IF(P1475=1,IF(COUNTIFS($C$2:C1475,C1475,$P$2:P1475,1)=1,1,0),0)</f>
        <v>1</v>
      </c>
    </row>
    <row r="1476">
      <c r="A1476" s="24" t="n">
        <v>46146</v>
      </c>
      <c r="B1476" s="25" t="n">
        <v>46143</v>
      </c>
      <c r="C1476" t="inlineStr">
        <is>
          <t>SO-26517</t>
        </is>
      </c>
      <c r="D1476" t="inlineStr">
        <is>
          <t>Thornable Kitchen</t>
        </is>
      </c>
      <c r="E1476" t="inlineStr">
        <is>
          <t>Restaurant</t>
        </is>
      </c>
      <c r="F1476" t="inlineStr">
        <is>
          <t>South</t>
        </is>
      </c>
      <c r="G1476" t="inlineStr">
        <is>
          <t>Tom W.</t>
        </is>
      </c>
      <c r="H1476" t="inlineStr">
        <is>
          <t>Sourdough loaf x10</t>
        </is>
      </c>
      <c r="I1476" t="inlineStr">
        <is>
          <t>Bakery</t>
        </is>
      </c>
      <c r="J1476" t="n">
        <v>11</v>
      </c>
      <c r="K1476" s="26" t="n">
        <v>53.56</v>
      </c>
      <c r="L1476" s="26">
        <f>J1476*K1476</f>
        <v>589.16</v>
      </c>
      <c r="M1476" s="26" t="n">
        <v>31.55</v>
      </c>
      <c r="N1476" s="26">
        <f>J1476*M1476</f>
        <v>347.05</v>
      </c>
      <c r="O1476" s="26">
        <f>L1476-N1476</f>
        <v>242.11</v>
      </c>
      <c r="P1476">
        <f>IF(AND(OR(Dashboard!$C$5="All",F1476=Dashboard!$C$5),OR(Dashboard!$G$5="All",I1476=Dashboard!$G$5),OR(Dashboard!$K$5="All",G1476=Dashboard!$K$5)),1,0)</f>
        <v>1</v>
      </c>
      <c r="Q1476">
        <f>IF(P1476=1,IF(COUNTIFS($C$2:C1476,C1476,$P$2:P1476,1)=1,1,0),0)</f>
        <v>0</v>
      </c>
    </row>
    <row r="1477">
      <c r="A1477" s="24" t="n">
        <v>46146</v>
      </c>
      <c r="B1477" s="25" t="n">
        <v>46143</v>
      </c>
      <c r="C1477" t="inlineStr">
        <is>
          <t>SO-26517</t>
        </is>
      </c>
      <c r="D1477" t="inlineStr">
        <is>
          <t>Thornable Kitchen</t>
        </is>
      </c>
      <c r="E1477" t="inlineStr">
        <is>
          <t>Restaurant</t>
        </is>
      </c>
      <c r="F1477" t="inlineStr">
        <is>
          <t>South</t>
        </is>
      </c>
      <c r="G1477" t="inlineStr">
        <is>
          <t>Tom W.</t>
        </is>
      </c>
      <c r="H1477" t="inlineStr">
        <is>
          <t>Olive oil 4L</t>
        </is>
      </c>
      <c r="I1477" t="inlineStr">
        <is>
          <t>Dry goods</t>
        </is>
      </c>
      <c r="J1477" t="n">
        <v>4</v>
      </c>
      <c r="K1477" s="26" t="n">
        <v>40.07</v>
      </c>
      <c r="L1477" s="26">
        <f>J1477*K1477</f>
        <v>160.28</v>
      </c>
      <c r="M1477" s="26" t="n">
        <v>28.63</v>
      </c>
      <c r="N1477" s="26">
        <f>J1477*M1477</f>
        <v>114.52</v>
      </c>
      <c r="O1477" s="26">
        <f>L1477-N1477</f>
        <v>45.76</v>
      </c>
      <c r="P1477">
        <f>IF(AND(OR(Dashboard!$C$5="All",F1477=Dashboard!$C$5),OR(Dashboard!$G$5="All",I1477=Dashboard!$G$5),OR(Dashboard!$K$5="All",G1477=Dashboard!$K$5)),1,0)</f>
        <v>1</v>
      </c>
      <c r="Q1477">
        <f>IF(P1477=1,IF(COUNTIFS($C$2:C1477,C1477,$P$2:P1477,1)=1,1,0),0)</f>
        <v>0</v>
      </c>
    </row>
    <row r="1478">
      <c r="A1478" s="24" t="n">
        <v>46147</v>
      </c>
      <c r="B1478" s="25" t="n">
        <v>46143</v>
      </c>
      <c r="C1478" t="inlineStr">
        <is>
          <t>SO-26497</t>
        </is>
      </c>
      <c r="D1478" t="inlineStr">
        <is>
          <t>Saltrey Fine Foods</t>
        </is>
      </c>
      <c r="E1478" t="inlineStr">
        <is>
          <t>Grocer</t>
        </is>
      </c>
      <c r="F1478" t="inlineStr">
        <is>
          <t>North</t>
        </is>
      </c>
      <c r="G1478" t="inlineStr">
        <is>
          <t>Priya N.</t>
        </is>
      </c>
      <c r="H1478" t="inlineStr">
        <is>
          <t>Cheddar block 2kg</t>
        </is>
      </c>
      <c r="I1478" t="inlineStr">
        <is>
          <t>Dairy &amp; eggs</t>
        </is>
      </c>
      <c r="J1478" t="n">
        <v>26</v>
      </c>
      <c r="K1478" s="26" t="n">
        <v>32.45</v>
      </c>
      <c r="L1478" s="26">
        <f>J1478*K1478</f>
        <v>843.7</v>
      </c>
      <c r="M1478" s="26" t="n">
        <v>24.09</v>
      </c>
      <c r="N1478" s="26">
        <f>J1478*M1478</f>
        <v>626.34</v>
      </c>
      <c r="O1478" s="26">
        <f>L1478-N1478</f>
        <v>217.36</v>
      </c>
      <c r="P1478">
        <f>IF(AND(OR(Dashboard!$C$5="All",F1478=Dashboard!$C$5),OR(Dashboard!$G$5="All",I1478=Dashboard!$G$5),OR(Dashboard!$K$5="All",G1478=Dashboard!$K$5)),1,0)</f>
        <v>1</v>
      </c>
      <c r="Q1478">
        <f>IF(P1478=1,IF(COUNTIFS($C$2:C1478,C1478,$P$2:P1478,1)=1,1,0),0)</f>
        <v>1</v>
      </c>
    </row>
    <row r="1479">
      <c r="A1479" s="24" t="n">
        <v>46147</v>
      </c>
      <c r="B1479" s="25" t="n">
        <v>46143</v>
      </c>
      <c r="C1479" t="inlineStr">
        <is>
          <t>SO-26497</t>
        </is>
      </c>
      <c r="D1479" t="inlineStr">
        <is>
          <t>Saltrey Fine Foods</t>
        </is>
      </c>
      <c r="E1479" t="inlineStr">
        <is>
          <t>Grocer</t>
        </is>
      </c>
      <c r="F1479" t="inlineStr">
        <is>
          <t>North</t>
        </is>
      </c>
      <c r="G1479" t="inlineStr">
        <is>
          <t>Priya N.</t>
        </is>
      </c>
      <c r="H1479" t="inlineStr">
        <is>
          <t>Brioche buns x24</t>
        </is>
      </c>
      <c r="I1479" t="inlineStr">
        <is>
          <t>Bakery</t>
        </is>
      </c>
      <c r="J1479" t="n">
        <v>12</v>
      </c>
      <c r="K1479" s="26" t="n">
        <v>27.19</v>
      </c>
      <c r="L1479" s="26">
        <f>J1479*K1479</f>
        <v>326.28</v>
      </c>
      <c r="M1479" s="26" t="n">
        <v>15.44</v>
      </c>
      <c r="N1479" s="26">
        <f>J1479*M1479</f>
        <v>185.28</v>
      </c>
      <c r="O1479" s="26">
        <f>L1479-N1479</f>
        <v>141</v>
      </c>
      <c r="P1479">
        <f>IF(AND(OR(Dashboard!$C$5="All",F1479=Dashboard!$C$5),OR(Dashboard!$G$5="All",I1479=Dashboard!$G$5),OR(Dashboard!$K$5="All",G1479=Dashboard!$K$5)),1,0)</f>
        <v>1</v>
      </c>
      <c r="Q1479">
        <f>IF(P1479=1,IF(COUNTIFS($C$2:C1479,C1479,$P$2:P1479,1)=1,1,0),0)</f>
        <v>0</v>
      </c>
    </row>
    <row r="1480">
      <c r="A1480" s="24" t="n">
        <v>46147</v>
      </c>
      <c r="B1480" s="25" t="n">
        <v>46143</v>
      </c>
      <c r="C1480" t="inlineStr">
        <is>
          <t>SO-26497</t>
        </is>
      </c>
      <c r="D1480" t="inlineStr">
        <is>
          <t>Saltrey Fine Foods</t>
        </is>
      </c>
      <c r="E1480" t="inlineStr">
        <is>
          <t>Grocer</t>
        </is>
      </c>
      <c r="F1480" t="inlineStr">
        <is>
          <t>North</t>
        </is>
      </c>
      <c r="G1480" t="inlineStr">
        <is>
          <t>Priya N.</t>
        </is>
      </c>
      <c r="H1480" t="inlineStr">
        <is>
          <t>Chai concentrate 1L x6</t>
        </is>
      </c>
      <c r="I1480" t="inlineStr">
        <is>
          <t>Beverages</t>
        </is>
      </c>
      <c r="J1480" t="n">
        <v>23</v>
      </c>
      <c r="K1480" s="26" t="n">
        <v>43.26</v>
      </c>
      <c r="L1480" s="26">
        <f>J1480*K1480</f>
        <v>994.98</v>
      </c>
      <c r="M1480" s="26" t="n">
        <v>25.87</v>
      </c>
      <c r="N1480" s="26">
        <f>J1480*M1480</f>
        <v>595.01</v>
      </c>
      <c r="O1480" s="26">
        <f>L1480-N1480</f>
        <v>399.97</v>
      </c>
      <c r="P1480">
        <f>IF(AND(OR(Dashboard!$C$5="All",F1480=Dashboard!$C$5),OR(Dashboard!$G$5="All",I1480=Dashboard!$G$5),OR(Dashboard!$K$5="All",G1480=Dashboard!$K$5)),1,0)</f>
        <v>1</v>
      </c>
      <c r="Q1480">
        <f>IF(P1480=1,IF(COUNTIFS($C$2:C1480,C1480,$P$2:P1480,1)=1,1,0),0)</f>
        <v>0</v>
      </c>
    </row>
    <row r="1481">
      <c r="A1481" s="24" t="n">
        <v>46147</v>
      </c>
      <c r="B1481" s="25" t="n">
        <v>46143</v>
      </c>
      <c r="C1481" t="inlineStr">
        <is>
          <t>SO-26497</t>
        </is>
      </c>
      <c r="D1481" t="inlineStr">
        <is>
          <t>Saltrey Fine Foods</t>
        </is>
      </c>
      <c r="E1481" t="inlineStr">
        <is>
          <t>Grocer</t>
        </is>
      </c>
      <c r="F1481" t="inlineStr">
        <is>
          <t>North</t>
        </is>
      </c>
      <c r="G1481" t="inlineStr">
        <is>
          <t>Priya N.</t>
        </is>
      </c>
      <c r="H1481" t="inlineStr">
        <is>
          <t>Canned tomatoes 2.5kg</t>
        </is>
      </c>
      <c r="I1481" t="inlineStr">
        <is>
          <t>Dry goods</t>
        </is>
      </c>
      <c r="J1481" t="n">
        <v>30</v>
      </c>
      <c r="K1481" s="26" t="n">
        <v>8.19</v>
      </c>
      <c r="L1481" s="26">
        <f>J1481*K1481</f>
        <v>245.7</v>
      </c>
      <c r="M1481" s="26" t="n">
        <v>5.48</v>
      </c>
      <c r="N1481" s="26">
        <f>J1481*M1481</f>
        <v>164.4</v>
      </c>
      <c r="O1481" s="26">
        <f>L1481-N1481</f>
        <v>81.3</v>
      </c>
      <c r="P1481">
        <f>IF(AND(OR(Dashboard!$C$5="All",F1481=Dashboard!$C$5),OR(Dashboard!$G$5="All",I1481=Dashboard!$G$5),OR(Dashboard!$K$5="All",G1481=Dashboard!$K$5)),1,0)</f>
        <v>1</v>
      </c>
      <c r="Q1481">
        <f>IF(P1481=1,IF(COUNTIFS($C$2:C1481,C1481,$P$2:P1481,1)=1,1,0),0)</f>
        <v>0</v>
      </c>
    </row>
    <row r="1482">
      <c r="A1482" s="24" t="n">
        <v>46148</v>
      </c>
      <c r="B1482" s="25" t="n">
        <v>46143</v>
      </c>
      <c r="C1482" t="inlineStr">
        <is>
          <t>SO-26529</t>
        </is>
      </c>
      <c r="D1482" t="inlineStr">
        <is>
          <t>Oskaby Coffee House</t>
        </is>
      </c>
      <c r="E1482" t="inlineStr">
        <is>
          <t>Café</t>
        </is>
      </c>
      <c r="F1482" t="inlineStr">
        <is>
          <t>South</t>
        </is>
      </c>
      <c r="G1482" t="inlineStr">
        <is>
          <t>Tom W.</t>
        </is>
      </c>
      <c r="H1482" t="inlineStr">
        <is>
          <t>Chai concentrate 1L x6</t>
        </is>
      </c>
      <c r="I1482" t="inlineStr">
        <is>
          <t>Beverages</t>
        </is>
      </c>
      <c r="J1482" t="n">
        <v>9</v>
      </c>
      <c r="K1482" s="26" t="n">
        <v>43.26</v>
      </c>
      <c r="L1482" s="26">
        <f>J1482*K1482</f>
        <v>389.34</v>
      </c>
      <c r="M1482" s="26" t="n">
        <v>26.12</v>
      </c>
      <c r="N1482" s="26">
        <f>J1482*M1482</f>
        <v>235.08</v>
      </c>
      <c r="O1482" s="26">
        <f>L1482-N1482</f>
        <v>154.26</v>
      </c>
      <c r="P1482">
        <f>IF(AND(OR(Dashboard!$C$5="All",F1482=Dashboard!$C$5),OR(Dashboard!$G$5="All",I1482=Dashboard!$G$5),OR(Dashboard!$K$5="All",G1482=Dashboard!$K$5)),1,0)</f>
        <v>1</v>
      </c>
      <c r="Q1482">
        <f>IF(P1482=1,IF(COUNTIFS($C$2:C1482,C1482,$P$2:P1482,1)=1,1,0),0)</f>
        <v>1</v>
      </c>
    </row>
    <row r="1483">
      <c r="A1483" s="24" t="n">
        <v>46148</v>
      </c>
      <c r="B1483" s="25" t="n">
        <v>46143</v>
      </c>
      <c r="C1483" t="inlineStr">
        <is>
          <t>SO-26529</t>
        </is>
      </c>
      <c r="D1483" t="inlineStr">
        <is>
          <t>Oskaby Coffee House</t>
        </is>
      </c>
      <c r="E1483" t="inlineStr">
        <is>
          <t>Café</t>
        </is>
      </c>
      <c r="F1483" t="inlineStr">
        <is>
          <t>South</t>
        </is>
      </c>
      <c r="G1483" t="inlineStr">
        <is>
          <t>Tom W.</t>
        </is>
      </c>
      <c r="H1483" t="inlineStr">
        <is>
          <t>Unsalted butter 5kg</t>
        </is>
      </c>
      <c r="I1483" t="inlineStr">
        <is>
          <t>Dairy &amp; eggs</t>
        </is>
      </c>
      <c r="J1483" t="n">
        <v>2</v>
      </c>
      <c r="K1483" s="26" t="n">
        <v>59.74</v>
      </c>
      <c r="L1483" s="26">
        <f>J1483*K1483</f>
        <v>119.48</v>
      </c>
      <c r="M1483" s="26" t="n">
        <v>43.69</v>
      </c>
      <c r="N1483" s="26">
        <f>J1483*M1483</f>
        <v>87.38</v>
      </c>
      <c r="O1483" s="26">
        <f>L1483-N1483</f>
        <v>32.1</v>
      </c>
      <c r="P1483">
        <f>IF(AND(OR(Dashboard!$C$5="All",F1483=Dashboard!$C$5),OR(Dashboard!$G$5="All",I1483=Dashboard!$G$5),OR(Dashboard!$K$5="All",G1483=Dashboard!$K$5)),1,0)</f>
        <v>1</v>
      </c>
      <c r="Q1483">
        <f>IF(P1483=1,IF(COUNTIFS($C$2:C1483,C1483,$P$2:P1483,1)=1,1,0),0)</f>
        <v>0</v>
      </c>
    </row>
    <row r="1484">
      <c r="A1484" s="24" t="n">
        <v>46148</v>
      </c>
      <c r="B1484" s="25" t="n">
        <v>46143</v>
      </c>
      <c r="C1484" t="inlineStr">
        <is>
          <t>SO-26529</t>
        </is>
      </c>
      <c r="D1484" t="inlineStr">
        <is>
          <t>Oskaby Coffee House</t>
        </is>
      </c>
      <c r="E1484" t="inlineStr">
        <is>
          <t>Café</t>
        </is>
      </c>
      <c r="F1484" t="inlineStr">
        <is>
          <t>South</t>
        </is>
      </c>
      <c r="G1484" t="inlineStr">
        <is>
          <t>Tom W.</t>
        </is>
      </c>
      <c r="H1484" t="inlineStr">
        <is>
          <t>Olive oil 4L</t>
        </is>
      </c>
      <c r="I1484" t="inlineStr">
        <is>
          <t>Dry goods</t>
        </is>
      </c>
      <c r="J1484" t="n">
        <v>13</v>
      </c>
      <c r="K1484" s="26" t="n">
        <v>40.07</v>
      </c>
      <c r="L1484" s="26">
        <f>J1484*K1484</f>
        <v>520.91</v>
      </c>
      <c r="M1484" s="26" t="n">
        <v>26.97</v>
      </c>
      <c r="N1484" s="26">
        <f>J1484*M1484</f>
        <v>350.61</v>
      </c>
      <c r="O1484" s="26">
        <f>L1484-N1484</f>
        <v>170.3</v>
      </c>
      <c r="P1484">
        <f>IF(AND(OR(Dashboard!$C$5="All",F1484=Dashboard!$C$5),OR(Dashboard!$G$5="All",I1484=Dashboard!$G$5),OR(Dashboard!$K$5="All",G1484=Dashboard!$K$5)),1,0)</f>
        <v>1</v>
      </c>
      <c r="Q1484">
        <f>IF(P1484=1,IF(COUNTIFS($C$2:C1484,C1484,$P$2:P1484,1)=1,1,0),0)</f>
        <v>0</v>
      </c>
    </row>
    <row r="1485">
      <c r="A1485" s="24" t="n">
        <v>46149</v>
      </c>
      <c r="B1485" s="25" t="n">
        <v>46143</v>
      </c>
      <c r="C1485" t="inlineStr">
        <is>
          <t>SO-26504</t>
        </is>
      </c>
      <c r="D1485" t="inlineStr">
        <is>
          <t>Vantrey Pantry</t>
        </is>
      </c>
      <c r="E1485" t="inlineStr">
        <is>
          <t>Grocer</t>
        </is>
      </c>
      <c r="F1485" t="inlineStr">
        <is>
          <t>West</t>
        </is>
      </c>
      <c r="G1485" t="inlineStr">
        <is>
          <t>Lena K.</t>
        </is>
      </c>
      <c r="H1485" t="inlineStr">
        <is>
          <t>Barista milk 1L x12</t>
        </is>
      </c>
      <c r="I1485" t="inlineStr">
        <is>
          <t>Dairy &amp; eggs</t>
        </is>
      </c>
      <c r="J1485" t="n">
        <v>11</v>
      </c>
      <c r="K1485" s="26" t="n">
        <v>27.19</v>
      </c>
      <c r="L1485" s="26">
        <f>J1485*K1485</f>
        <v>299.09</v>
      </c>
      <c r="M1485" s="26" t="n">
        <v>20.22</v>
      </c>
      <c r="N1485" s="26">
        <f>J1485*M1485</f>
        <v>222.42</v>
      </c>
      <c r="O1485" s="26">
        <f>L1485-N1485</f>
        <v>76.67</v>
      </c>
      <c r="P1485">
        <f>IF(AND(OR(Dashboard!$C$5="All",F1485=Dashboard!$C$5),OR(Dashboard!$G$5="All",I1485=Dashboard!$G$5),OR(Dashboard!$K$5="All",G1485=Dashboard!$K$5)),1,0)</f>
        <v>1</v>
      </c>
      <c r="Q1485">
        <f>IF(P1485=1,IF(COUNTIFS($C$2:C1485,C1485,$P$2:P1485,1)=1,1,0),0)</f>
        <v>1</v>
      </c>
    </row>
    <row r="1486">
      <c r="A1486" s="24" t="n">
        <v>46149</v>
      </c>
      <c r="B1486" s="25" t="n">
        <v>46143</v>
      </c>
      <c r="C1486" t="inlineStr">
        <is>
          <t>SO-26504</t>
        </is>
      </c>
      <c r="D1486" t="inlineStr">
        <is>
          <t>Vantrey Pantry</t>
        </is>
      </c>
      <c r="E1486" t="inlineStr">
        <is>
          <t>Grocer</t>
        </is>
      </c>
      <c r="F1486" t="inlineStr">
        <is>
          <t>West</t>
        </is>
      </c>
      <c r="G1486" t="inlineStr">
        <is>
          <t>Lena K.</t>
        </is>
      </c>
      <c r="H1486" t="inlineStr">
        <is>
          <t>Sourdough loaf x10</t>
        </is>
      </c>
      <c r="I1486" t="inlineStr">
        <is>
          <t>Bakery</t>
        </is>
      </c>
      <c r="J1486" t="n">
        <v>30</v>
      </c>
      <c r="K1486" s="26" t="n">
        <v>53.56</v>
      </c>
      <c r="L1486" s="26">
        <f>J1486*K1486</f>
        <v>1606.8</v>
      </c>
      <c r="M1486" s="26" t="n">
        <v>31.01</v>
      </c>
      <c r="N1486" s="26">
        <f>J1486*M1486</f>
        <v>930.3</v>
      </c>
      <c r="O1486" s="26">
        <f>L1486-N1486</f>
        <v>676.5</v>
      </c>
      <c r="P1486">
        <f>IF(AND(OR(Dashboard!$C$5="All",F1486=Dashboard!$C$5),OR(Dashboard!$G$5="All",I1486=Dashboard!$G$5),OR(Dashboard!$K$5="All",G1486=Dashboard!$K$5)),1,0)</f>
        <v>1</v>
      </c>
      <c r="Q1486">
        <f>IF(P1486=1,IF(COUNTIFS($C$2:C1486,C1486,$P$2:P1486,1)=1,1,0),0)</f>
        <v>0</v>
      </c>
    </row>
    <row r="1487">
      <c r="A1487" s="24" t="n">
        <v>46149</v>
      </c>
      <c r="B1487" s="25" t="n">
        <v>46143</v>
      </c>
      <c r="C1487" t="inlineStr">
        <is>
          <t>SO-26504</t>
        </is>
      </c>
      <c r="D1487" t="inlineStr">
        <is>
          <t>Vantrey Pantry</t>
        </is>
      </c>
      <c r="E1487" t="inlineStr">
        <is>
          <t>Grocer</t>
        </is>
      </c>
      <c r="F1487" t="inlineStr">
        <is>
          <t>West</t>
        </is>
      </c>
      <c r="G1487" t="inlineStr">
        <is>
          <t>Lena K.</t>
        </is>
      </c>
      <c r="H1487" t="inlineStr">
        <is>
          <t>Rolled oats 5kg</t>
        </is>
      </c>
      <c r="I1487" t="inlineStr">
        <is>
          <t>Dry goods</t>
        </is>
      </c>
      <c r="J1487" t="n">
        <v>12</v>
      </c>
      <c r="K1487" s="26" t="n">
        <v>15.19</v>
      </c>
      <c r="L1487" s="26">
        <f>J1487*K1487</f>
        <v>182.28</v>
      </c>
      <c r="M1487" s="26" t="n">
        <v>10.14</v>
      </c>
      <c r="N1487" s="26">
        <f>J1487*M1487</f>
        <v>121.68</v>
      </c>
      <c r="O1487" s="26">
        <f>L1487-N1487</f>
        <v>60.6</v>
      </c>
      <c r="P1487">
        <f>IF(AND(OR(Dashboard!$C$5="All",F1487=Dashboard!$C$5),OR(Dashboard!$G$5="All",I1487=Dashboard!$G$5),OR(Dashboard!$K$5="All",G1487=Dashboard!$K$5)),1,0)</f>
        <v>1</v>
      </c>
      <c r="Q1487">
        <f>IF(P1487=1,IF(COUNTIFS($C$2:C1487,C1487,$P$2:P1487,1)=1,1,0),0)</f>
        <v>0</v>
      </c>
    </row>
    <row r="1488">
      <c r="A1488" s="24" t="n">
        <v>46149</v>
      </c>
      <c r="B1488" s="25" t="n">
        <v>46143</v>
      </c>
      <c r="C1488" t="inlineStr">
        <is>
          <t>SO-26509</t>
        </is>
      </c>
      <c r="D1488" t="inlineStr">
        <is>
          <t>Istowe Coffee House</t>
        </is>
      </c>
      <c r="E1488" t="inlineStr">
        <is>
          <t>Café</t>
        </is>
      </c>
      <c r="F1488" t="inlineStr">
        <is>
          <t>North</t>
        </is>
      </c>
      <c r="G1488" t="inlineStr">
        <is>
          <t>Priya N.</t>
        </is>
      </c>
      <c r="H1488" t="inlineStr">
        <is>
          <t>Unsalted butter 5kg</t>
        </is>
      </c>
      <c r="I1488" t="inlineStr">
        <is>
          <t>Dairy &amp; eggs</t>
        </is>
      </c>
      <c r="J1488" t="n">
        <v>5</v>
      </c>
      <c r="K1488" s="26" t="n">
        <v>59.74</v>
      </c>
      <c r="L1488" s="26">
        <f>J1488*K1488</f>
        <v>298.7</v>
      </c>
      <c r="M1488" s="26" t="n">
        <v>45.75</v>
      </c>
      <c r="N1488" s="26">
        <f>J1488*M1488</f>
        <v>228.75</v>
      </c>
      <c r="O1488" s="26">
        <f>L1488-N1488</f>
        <v>69.95</v>
      </c>
      <c r="P1488">
        <f>IF(AND(OR(Dashboard!$C$5="All",F1488=Dashboard!$C$5),OR(Dashboard!$G$5="All",I1488=Dashboard!$G$5),OR(Dashboard!$K$5="All",G1488=Dashboard!$K$5)),1,0)</f>
        <v>1</v>
      </c>
      <c r="Q1488">
        <f>IF(P1488=1,IF(COUNTIFS($C$2:C1488,C1488,$P$2:P1488,1)=1,1,0),0)</f>
        <v>1</v>
      </c>
    </row>
    <row r="1489">
      <c r="A1489" s="24" t="n">
        <v>46149</v>
      </c>
      <c r="B1489" s="25" t="n">
        <v>46143</v>
      </c>
      <c r="C1489" t="inlineStr">
        <is>
          <t>SO-26509</t>
        </is>
      </c>
      <c r="D1489" t="inlineStr">
        <is>
          <t>Istowe Coffee House</t>
        </is>
      </c>
      <c r="E1489" t="inlineStr">
        <is>
          <t>Café</t>
        </is>
      </c>
      <c r="F1489" t="inlineStr">
        <is>
          <t>North</t>
        </is>
      </c>
      <c r="G1489" t="inlineStr">
        <is>
          <t>Priya N.</t>
        </is>
      </c>
      <c r="H1489" t="inlineStr">
        <is>
          <t>Chai concentrate 1L x6</t>
        </is>
      </c>
      <c r="I1489" t="inlineStr">
        <is>
          <t>Beverages</t>
        </is>
      </c>
      <c r="J1489" t="n">
        <v>8</v>
      </c>
      <c r="K1489" s="26" t="n">
        <v>43.26</v>
      </c>
      <c r="L1489" s="26">
        <f>J1489*K1489</f>
        <v>346.08</v>
      </c>
      <c r="M1489" s="26" t="n">
        <v>28.04</v>
      </c>
      <c r="N1489" s="26">
        <f>J1489*M1489</f>
        <v>224.32</v>
      </c>
      <c r="O1489" s="26">
        <f>L1489-N1489</f>
        <v>121.76</v>
      </c>
      <c r="P1489">
        <f>IF(AND(OR(Dashboard!$C$5="All",F1489=Dashboard!$C$5),OR(Dashboard!$G$5="All",I1489=Dashboard!$G$5),OR(Dashboard!$K$5="All",G1489=Dashboard!$K$5)),1,0)</f>
        <v>1</v>
      </c>
      <c r="Q1489">
        <f>IF(P1489=1,IF(COUNTIFS($C$2:C1489,C1489,$P$2:P1489,1)=1,1,0),0)</f>
        <v>0</v>
      </c>
    </row>
    <row r="1490">
      <c r="A1490" s="24" t="n">
        <v>46149</v>
      </c>
      <c r="B1490" s="25" t="n">
        <v>46143</v>
      </c>
      <c r="C1490" t="inlineStr">
        <is>
          <t>SO-26509</t>
        </is>
      </c>
      <c r="D1490" t="inlineStr">
        <is>
          <t>Istowe Coffee House</t>
        </is>
      </c>
      <c r="E1490" t="inlineStr">
        <is>
          <t>Café</t>
        </is>
      </c>
      <c r="F1490" t="inlineStr">
        <is>
          <t>North</t>
        </is>
      </c>
      <c r="G1490" t="inlineStr">
        <is>
          <t>Priya N.</t>
        </is>
      </c>
      <c r="H1490" t="inlineStr">
        <is>
          <t>Croissant dough x48</t>
        </is>
      </c>
      <c r="I1490" t="inlineStr">
        <is>
          <t>Bakery</t>
        </is>
      </c>
      <c r="J1490" t="n">
        <v>11</v>
      </c>
      <c r="K1490" s="26" t="n">
        <v>69.22</v>
      </c>
      <c r="L1490" s="26">
        <f>J1490*K1490</f>
        <v>761.42</v>
      </c>
      <c r="M1490" s="26" t="n">
        <v>40.26</v>
      </c>
      <c r="N1490" s="26">
        <f>J1490*M1490</f>
        <v>442.86</v>
      </c>
      <c r="O1490" s="26">
        <f>L1490-N1490</f>
        <v>318.56</v>
      </c>
      <c r="P1490">
        <f>IF(AND(OR(Dashboard!$C$5="All",F1490=Dashboard!$C$5),OR(Dashboard!$G$5="All",I1490=Dashboard!$G$5),OR(Dashboard!$K$5="All",G1490=Dashboard!$K$5)),1,0)</f>
        <v>1</v>
      </c>
      <c r="Q1490">
        <f>IF(P1490=1,IF(COUNTIFS($C$2:C1490,C1490,$P$2:P1490,1)=1,1,0),0)</f>
        <v>0</v>
      </c>
    </row>
    <row r="1491">
      <c r="A1491" s="24" t="n">
        <v>46149</v>
      </c>
      <c r="B1491" s="25" t="n">
        <v>46143</v>
      </c>
      <c r="C1491" t="inlineStr">
        <is>
          <t>SO-26509</t>
        </is>
      </c>
      <c r="D1491" t="inlineStr">
        <is>
          <t>Istowe Coffee House</t>
        </is>
      </c>
      <c r="E1491" t="inlineStr">
        <is>
          <t>Café</t>
        </is>
      </c>
      <c r="F1491" t="inlineStr">
        <is>
          <t>North</t>
        </is>
      </c>
      <c r="G1491" t="inlineStr">
        <is>
          <t>Priya N.</t>
        </is>
      </c>
      <c r="H1491" t="inlineStr">
        <is>
          <t>Canned tomatoes 2.5kg</t>
        </is>
      </c>
      <c r="I1491" t="inlineStr">
        <is>
          <t>Dry goods</t>
        </is>
      </c>
      <c r="J1491" t="n">
        <v>13</v>
      </c>
      <c r="K1491" s="26" t="n">
        <v>8.19</v>
      </c>
      <c r="L1491" s="26">
        <f>J1491*K1491</f>
        <v>106.47</v>
      </c>
      <c r="M1491" s="26" t="n">
        <v>5.56</v>
      </c>
      <c r="N1491" s="26">
        <f>J1491*M1491</f>
        <v>72.28</v>
      </c>
      <c r="O1491" s="26">
        <f>L1491-N1491</f>
        <v>34.19</v>
      </c>
      <c r="P1491">
        <f>IF(AND(OR(Dashboard!$C$5="All",F1491=Dashboard!$C$5),OR(Dashboard!$G$5="All",I1491=Dashboard!$G$5),OR(Dashboard!$K$5="All",G1491=Dashboard!$K$5)),1,0)</f>
        <v>1</v>
      </c>
      <c r="Q1491">
        <f>IF(P1491=1,IF(COUNTIFS($C$2:C1491,C1491,$P$2:P1491,1)=1,1,0),0)</f>
        <v>0</v>
      </c>
    </row>
    <row r="1492">
      <c r="A1492" s="24" t="n">
        <v>46149</v>
      </c>
      <c r="B1492" s="25" t="n">
        <v>46143</v>
      </c>
      <c r="C1492" t="inlineStr">
        <is>
          <t>SO-26510</t>
        </is>
      </c>
      <c r="D1492" t="inlineStr">
        <is>
          <t>Vantrey Pantry</t>
        </is>
      </c>
      <c r="E1492" t="inlineStr">
        <is>
          <t>Grocer</t>
        </is>
      </c>
      <c r="F1492" t="inlineStr">
        <is>
          <t>West</t>
        </is>
      </c>
      <c r="G1492" t="inlineStr">
        <is>
          <t>Lena K.</t>
        </is>
      </c>
      <c r="H1492" t="inlineStr">
        <is>
          <t>Sparkling water 24pk</t>
        </is>
      </c>
      <c r="I1492" t="inlineStr">
        <is>
          <t>Beverages</t>
        </is>
      </c>
      <c r="J1492" t="n">
        <v>17</v>
      </c>
      <c r="K1492" s="26" t="n">
        <v>22.25</v>
      </c>
      <c r="L1492" s="26">
        <f>J1492*K1492</f>
        <v>378.25</v>
      </c>
      <c r="M1492" s="26" t="n">
        <v>13.52</v>
      </c>
      <c r="N1492" s="26">
        <f>J1492*M1492</f>
        <v>229.84</v>
      </c>
      <c r="O1492" s="26">
        <f>L1492-N1492</f>
        <v>148.41</v>
      </c>
      <c r="P1492">
        <f>IF(AND(OR(Dashboard!$C$5="All",F1492=Dashboard!$C$5),OR(Dashboard!$G$5="All",I1492=Dashboard!$G$5),OR(Dashboard!$K$5="All",G1492=Dashboard!$K$5)),1,0)</f>
        <v>1</v>
      </c>
      <c r="Q1492">
        <f>IF(P1492=1,IF(COUNTIFS($C$2:C1492,C1492,$P$2:P1492,1)=1,1,0),0)</f>
        <v>1</v>
      </c>
    </row>
    <row r="1493">
      <c r="A1493" s="24" t="n">
        <v>46149</v>
      </c>
      <c r="B1493" s="25" t="n">
        <v>46143</v>
      </c>
      <c r="C1493" t="inlineStr">
        <is>
          <t>SO-26510</t>
        </is>
      </c>
      <c r="D1493" t="inlineStr">
        <is>
          <t>Vantrey Pantry</t>
        </is>
      </c>
      <c r="E1493" t="inlineStr">
        <is>
          <t>Grocer</t>
        </is>
      </c>
      <c r="F1493" t="inlineStr">
        <is>
          <t>West</t>
        </is>
      </c>
      <c r="G1493" t="inlineStr">
        <is>
          <t>Lena K.</t>
        </is>
      </c>
      <c r="H1493" t="inlineStr">
        <is>
          <t>Puff pastry sheets 5kg</t>
        </is>
      </c>
      <c r="I1493" t="inlineStr">
        <is>
          <t>Frozen</t>
        </is>
      </c>
      <c r="J1493" t="n">
        <v>12</v>
      </c>
      <c r="K1493" s="26" t="n">
        <v>35.02</v>
      </c>
      <c r="L1493" s="26">
        <f>J1493*K1493</f>
        <v>420.24</v>
      </c>
      <c r="M1493" s="26" t="n">
        <v>24.63</v>
      </c>
      <c r="N1493" s="26">
        <f>J1493*M1493</f>
        <v>295.56</v>
      </c>
      <c r="O1493" s="26">
        <f>L1493-N1493</f>
        <v>124.68</v>
      </c>
      <c r="P1493">
        <f>IF(AND(OR(Dashboard!$C$5="All",F1493=Dashboard!$C$5),OR(Dashboard!$G$5="All",I1493=Dashboard!$G$5),OR(Dashboard!$K$5="All",G1493=Dashboard!$K$5)),1,0)</f>
        <v>1</v>
      </c>
      <c r="Q1493">
        <f>IF(P1493=1,IF(COUNTIFS($C$2:C1493,C1493,$P$2:P1493,1)=1,1,0),0)</f>
        <v>0</v>
      </c>
    </row>
    <row r="1494">
      <c r="A1494" s="24" t="n">
        <v>46150</v>
      </c>
      <c r="B1494" s="25" t="n">
        <v>46143</v>
      </c>
      <c r="C1494" t="inlineStr">
        <is>
          <t>SO-26505</t>
        </is>
      </c>
      <c r="D1494" t="inlineStr">
        <is>
          <t>Quarrow Café</t>
        </is>
      </c>
      <c r="E1494" t="inlineStr">
        <is>
          <t>Café</t>
        </is>
      </c>
      <c r="F1494" t="inlineStr">
        <is>
          <t>West</t>
        </is>
      </c>
      <c r="G1494" t="inlineStr">
        <is>
          <t>Lena K.</t>
        </is>
      </c>
      <c r="H1494" t="inlineStr">
        <is>
          <t>Chickpeas 2kg</t>
        </is>
      </c>
      <c r="I1494" t="inlineStr">
        <is>
          <t>Dry goods</t>
        </is>
      </c>
      <c r="J1494" t="n">
        <v>5</v>
      </c>
      <c r="K1494" s="26" t="n">
        <v>9.48</v>
      </c>
      <c r="L1494" s="26">
        <f>J1494*K1494</f>
        <v>47.4</v>
      </c>
      <c r="M1494" s="26" t="n">
        <v>6.61</v>
      </c>
      <c r="N1494" s="26">
        <f>J1494*M1494</f>
        <v>33.05</v>
      </c>
      <c r="O1494" s="26">
        <f>L1494-N1494</f>
        <v>14.35</v>
      </c>
      <c r="P1494">
        <f>IF(AND(OR(Dashboard!$C$5="All",F1494=Dashboard!$C$5),OR(Dashboard!$G$5="All",I1494=Dashboard!$G$5),OR(Dashboard!$K$5="All",G1494=Dashboard!$K$5)),1,0)</f>
        <v>1</v>
      </c>
      <c r="Q1494">
        <f>IF(P1494=1,IF(COUNTIFS($C$2:C1494,C1494,$P$2:P1494,1)=1,1,0),0)</f>
        <v>1</v>
      </c>
    </row>
    <row r="1495">
      <c r="A1495" s="24" t="n">
        <v>46150</v>
      </c>
      <c r="B1495" s="25" t="n">
        <v>46143</v>
      </c>
      <c r="C1495" t="inlineStr">
        <is>
          <t>SO-26505</t>
        </is>
      </c>
      <c r="D1495" t="inlineStr">
        <is>
          <t>Quarrow Café</t>
        </is>
      </c>
      <c r="E1495" t="inlineStr">
        <is>
          <t>Café</t>
        </is>
      </c>
      <c r="F1495" t="inlineStr">
        <is>
          <t>West</t>
        </is>
      </c>
      <c r="G1495" t="inlineStr">
        <is>
          <t>Lena K.</t>
        </is>
      </c>
      <c r="H1495" t="inlineStr">
        <is>
          <t>Barista milk 1L x12</t>
        </is>
      </c>
      <c r="I1495" t="inlineStr">
        <is>
          <t>Dairy &amp; eggs</t>
        </is>
      </c>
      <c r="J1495" t="n">
        <v>8</v>
      </c>
      <c r="K1495" s="26" t="n">
        <v>27.19</v>
      </c>
      <c r="L1495" s="26">
        <f>J1495*K1495</f>
        <v>217.52</v>
      </c>
      <c r="M1495" s="26" t="n">
        <v>20.09</v>
      </c>
      <c r="N1495" s="26">
        <f>J1495*M1495</f>
        <v>160.72</v>
      </c>
      <c r="O1495" s="26">
        <f>L1495-N1495</f>
        <v>56.8</v>
      </c>
      <c r="P1495">
        <f>IF(AND(OR(Dashboard!$C$5="All",F1495=Dashboard!$C$5),OR(Dashboard!$G$5="All",I1495=Dashboard!$G$5),OR(Dashboard!$K$5="All",G1495=Dashboard!$K$5)),1,0)</f>
        <v>1</v>
      </c>
      <c r="Q1495">
        <f>IF(P1495=1,IF(COUNTIFS($C$2:C1495,C1495,$P$2:P1495,1)=1,1,0),0)</f>
        <v>0</v>
      </c>
    </row>
    <row r="1496">
      <c r="A1496" s="24" t="n">
        <v>46150</v>
      </c>
      <c r="B1496" s="25" t="n">
        <v>46143</v>
      </c>
      <c r="C1496" t="inlineStr">
        <is>
          <t>SO-26505</t>
        </is>
      </c>
      <c r="D1496" t="inlineStr">
        <is>
          <t>Quarrow Café</t>
        </is>
      </c>
      <c r="E1496" t="inlineStr">
        <is>
          <t>Café</t>
        </is>
      </c>
      <c r="F1496" t="inlineStr">
        <is>
          <t>West</t>
        </is>
      </c>
      <c r="G1496" t="inlineStr">
        <is>
          <t>Lena K.</t>
        </is>
      </c>
      <c r="H1496" t="inlineStr">
        <is>
          <t>Loose-leaf tea 500g</t>
        </is>
      </c>
      <c r="I1496" t="inlineStr">
        <is>
          <t>Beverages</t>
        </is>
      </c>
      <c r="J1496" t="n">
        <v>14</v>
      </c>
      <c r="K1496" s="26" t="n">
        <v>19.47</v>
      </c>
      <c r="L1496" s="26">
        <f>J1496*K1496</f>
        <v>272.58</v>
      </c>
      <c r="M1496" s="26" t="n">
        <v>12.47</v>
      </c>
      <c r="N1496" s="26">
        <f>J1496*M1496</f>
        <v>174.58</v>
      </c>
      <c r="O1496" s="26">
        <f>L1496-N1496</f>
        <v>98</v>
      </c>
      <c r="P1496">
        <f>IF(AND(OR(Dashboard!$C$5="All",F1496=Dashboard!$C$5),OR(Dashboard!$G$5="All",I1496=Dashboard!$G$5),OR(Dashboard!$K$5="All",G1496=Dashboard!$K$5)),1,0)</f>
        <v>1</v>
      </c>
      <c r="Q1496">
        <f>IF(P1496=1,IF(COUNTIFS($C$2:C1496,C1496,$P$2:P1496,1)=1,1,0),0)</f>
        <v>0</v>
      </c>
    </row>
    <row r="1497">
      <c r="A1497" s="24" t="n">
        <v>46150</v>
      </c>
      <c r="B1497" s="25" t="n">
        <v>46143</v>
      </c>
      <c r="C1497" t="inlineStr">
        <is>
          <t>SO-26505</t>
        </is>
      </c>
      <c r="D1497" t="inlineStr">
        <is>
          <t>Quarrow Café</t>
        </is>
      </c>
      <c r="E1497" t="inlineStr">
        <is>
          <t>Café</t>
        </is>
      </c>
      <c r="F1497" t="inlineStr">
        <is>
          <t>West</t>
        </is>
      </c>
      <c r="G1497" t="inlineStr">
        <is>
          <t>Lena K.</t>
        </is>
      </c>
      <c r="H1497" t="inlineStr">
        <is>
          <t>Frozen berries 2kg</t>
        </is>
      </c>
      <c r="I1497" t="inlineStr">
        <is>
          <t>Frozen</t>
        </is>
      </c>
      <c r="J1497" t="n">
        <v>5</v>
      </c>
      <c r="K1497" s="26" t="n">
        <v>20.39</v>
      </c>
      <c r="L1497" s="26">
        <f>J1497*K1497</f>
        <v>101.95</v>
      </c>
      <c r="M1497" s="26" t="n">
        <v>14.43</v>
      </c>
      <c r="N1497" s="26">
        <f>J1497*M1497</f>
        <v>72.15</v>
      </c>
      <c r="O1497" s="26">
        <f>L1497-N1497</f>
        <v>29.8</v>
      </c>
      <c r="P1497">
        <f>IF(AND(OR(Dashboard!$C$5="All",F1497=Dashboard!$C$5),OR(Dashboard!$G$5="All",I1497=Dashboard!$G$5),OR(Dashboard!$K$5="All",G1497=Dashboard!$K$5)),1,0)</f>
        <v>1</v>
      </c>
      <c r="Q1497">
        <f>IF(P1497=1,IF(COUNTIFS($C$2:C1497,C1497,$P$2:P1497,1)=1,1,0),0)</f>
        <v>0</v>
      </c>
    </row>
    <row r="1498">
      <c r="A1498" s="24" t="n">
        <v>46150</v>
      </c>
      <c r="B1498" s="25" t="n">
        <v>46143</v>
      </c>
      <c r="C1498" t="inlineStr">
        <is>
          <t>SO-26506</t>
        </is>
      </c>
      <c r="D1498" t="inlineStr">
        <is>
          <t>Vantrey Pantry</t>
        </is>
      </c>
      <c r="E1498" t="inlineStr">
        <is>
          <t>Grocer</t>
        </is>
      </c>
      <c r="F1498" t="inlineStr">
        <is>
          <t>West</t>
        </is>
      </c>
      <c r="G1498" t="inlineStr">
        <is>
          <t>Lena K.</t>
        </is>
      </c>
      <c r="H1498" t="inlineStr">
        <is>
          <t>Chips 2.5kg x4</t>
        </is>
      </c>
      <c r="I1498" t="inlineStr">
        <is>
          <t>Frozen</t>
        </is>
      </c>
      <c r="J1498" t="n">
        <v>25</v>
      </c>
      <c r="K1498" s="26" t="n">
        <v>30.49</v>
      </c>
      <c r="L1498" s="26">
        <f>J1498*K1498</f>
        <v>762.25</v>
      </c>
      <c r="M1498" s="26" t="n">
        <v>22.24</v>
      </c>
      <c r="N1498" s="26">
        <f>J1498*M1498</f>
        <v>556</v>
      </c>
      <c r="O1498" s="26">
        <f>L1498-N1498</f>
        <v>206.25</v>
      </c>
      <c r="P1498">
        <f>IF(AND(OR(Dashboard!$C$5="All",F1498=Dashboard!$C$5),OR(Dashboard!$G$5="All",I1498=Dashboard!$G$5),OR(Dashboard!$K$5="All",G1498=Dashboard!$K$5)),1,0)</f>
        <v>1</v>
      </c>
      <c r="Q1498">
        <f>IF(P1498=1,IF(COUNTIFS($C$2:C1498,C1498,$P$2:P1498,1)=1,1,0),0)</f>
        <v>1</v>
      </c>
    </row>
    <row r="1499">
      <c r="A1499" s="24" t="n">
        <v>46150</v>
      </c>
      <c r="B1499" s="25" t="n">
        <v>46143</v>
      </c>
      <c r="C1499" t="inlineStr">
        <is>
          <t>SO-26506</t>
        </is>
      </c>
      <c r="D1499" t="inlineStr">
        <is>
          <t>Vantrey Pantry</t>
        </is>
      </c>
      <c r="E1499" t="inlineStr">
        <is>
          <t>Grocer</t>
        </is>
      </c>
      <c r="F1499" t="inlineStr">
        <is>
          <t>West</t>
        </is>
      </c>
      <c r="G1499" t="inlineStr">
        <is>
          <t>Lena K.</t>
        </is>
      </c>
      <c r="H1499" t="inlineStr">
        <is>
          <t>Plain flour 12.5kg</t>
        </is>
      </c>
      <c r="I1499" t="inlineStr">
        <is>
          <t>Dry goods</t>
        </is>
      </c>
      <c r="J1499" t="n">
        <v>23</v>
      </c>
      <c r="K1499" s="26" t="n">
        <v>25.34</v>
      </c>
      <c r="L1499" s="26">
        <f>J1499*K1499</f>
        <v>582.82</v>
      </c>
      <c r="M1499" s="26" t="n">
        <v>17.21</v>
      </c>
      <c r="N1499" s="26">
        <f>J1499*M1499</f>
        <v>395.83</v>
      </c>
      <c r="O1499" s="26">
        <f>L1499-N1499</f>
        <v>186.99</v>
      </c>
      <c r="P1499">
        <f>IF(AND(OR(Dashboard!$C$5="All",F1499=Dashboard!$C$5),OR(Dashboard!$G$5="All",I1499=Dashboard!$G$5),OR(Dashboard!$K$5="All",G1499=Dashboard!$K$5)),1,0)</f>
        <v>1</v>
      </c>
      <c r="Q1499">
        <f>IF(P1499=1,IF(COUNTIFS($C$2:C1499,C1499,$P$2:P1499,1)=1,1,0),0)</f>
        <v>0</v>
      </c>
    </row>
    <row r="1500">
      <c r="A1500" s="24" t="n">
        <v>46150</v>
      </c>
      <c r="B1500" s="25" t="n">
        <v>46143</v>
      </c>
      <c r="C1500" t="inlineStr">
        <is>
          <t>SO-26519</t>
        </is>
      </c>
      <c r="D1500" t="inlineStr">
        <is>
          <t>Umberlee Café</t>
        </is>
      </c>
      <c r="E1500" t="inlineStr">
        <is>
          <t>Café</t>
        </is>
      </c>
      <c r="F1500" t="inlineStr">
        <is>
          <t>East</t>
        </is>
      </c>
      <c r="G1500" t="inlineStr">
        <is>
          <t>Priya N.</t>
        </is>
      </c>
      <c r="H1500" t="inlineStr">
        <is>
          <t>Chips 2.5kg x4</t>
        </is>
      </c>
      <c r="I1500" t="inlineStr">
        <is>
          <t>Frozen</t>
        </is>
      </c>
      <c r="J1500" t="n">
        <v>2</v>
      </c>
      <c r="K1500" s="26" t="n">
        <v>30.49</v>
      </c>
      <c r="L1500" s="26">
        <f>J1500*K1500</f>
        <v>60.98</v>
      </c>
      <c r="M1500" s="26" t="n">
        <v>21.37</v>
      </c>
      <c r="N1500" s="26">
        <f>J1500*M1500</f>
        <v>42.74</v>
      </c>
      <c r="O1500" s="26">
        <f>L1500-N1500</f>
        <v>18.24</v>
      </c>
      <c r="P1500">
        <f>IF(AND(OR(Dashboard!$C$5="All",F1500=Dashboard!$C$5),OR(Dashboard!$G$5="All",I1500=Dashboard!$G$5),OR(Dashboard!$K$5="All",G1500=Dashboard!$K$5)),1,0)</f>
        <v>1</v>
      </c>
      <c r="Q1500">
        <f>IF(P1500=1,IF(COUNTIFS($C$2:C1500,C1500,$P$2:P1500,1)=1,1,0),0)</f>
        <v>1</v>
      </c>
    </row>
    <row r="1501">
      <c r="A1501" s="24" t="n">
        <v>46150</v>
      </c>
      <c r="B1501" s="25" t="n">
        <v>46143</v>
      </c>
      <c r="C1501" t="inlineStr">
        <is>
          <t>SO-26519</t>
        </is>
      </c>
      <c r="D1501" t="inlineStr">
        <is>
          <t>Umberlee Café</t>
        </is>
      </c>
      <c r="E1501" t="inlineStr">
        <is>
          <t>Café</t>
        </is>
      </c>
      <c r="F1501" t="inlineStr">
        <is>
          <t>East</t>
        </is>
      </c>
      <c r="G1501" t="inlineStr">
        <is>
          <t>Priya N.</t>
        </is>
      </c>
      <c r="H1501" t="inlineStr">
        <is>
          <t>Full cream milk 2L x6</t>
        </is>
      </c>
      <c r="I1501" t="inlineStr">
        <is>
          <t>Dairy &amp; eggs</t>
        </is>
      </c>
      <c r="J1501" t="n">
        <v>8</v>
      </c>
      <c r="K1501" s="26" t="n">
        <v>16.07</v>
      </c>
      <c r="L1501" s="26">
        <f>J1501*K1501</f>
        <v>128.56</v>
      </c>
      <c r="M1501" s="26" t="n">
        <v>12.09</v>
      </c>
      <c r="N1501" s="26">
        <f>J1501*M1501</f>
        <v>96.72</v>
      </c>
      <c r="O1501" s="26">
        <f>L1501-N1501</f>
        <v>31.84</v>
      </c>
      <c r="P1501">
        <f>IF(AND(OR(Dashboard!$C$5="All",F1501=Dashboard!$C$5),OR(Dashboard!$G$5="All",I1501=Dashboard!$G$5),OR(Dashboard!$K$5="All",G1501=Dashboard!$K$5)),1,0)</f>
        <v>1</v>
      </c>
      <c r="Q1501">
        <f>IF(P1501=1,IF(COUNTIFS($C$2:C1501,C1501,$P$2:P1501,1)=1,1,0),0)</f>
        <v>0</v>
      </c>
    </row>
    <row r="1502">
      <c r="A1502" s="24" t="n">
        <v>46151</v>
      </c>
      <c r="B1502" s="25" t="n">
        <v>46143</v>
      </c>
      <c r="C1502" t="inlineStr">
        <is>
          <t>SO-26503</t>
        </is>
      </c>
      <c r="D1502" t="inlineStr">
        <is>
          <t>Nethercot Espresso Bar</t>
        </is>
      </c>
      <c r="E1502" t="inlineStr">
        <is>
          <t>Café</t>
        </is>
      </c>
      <c r="F1502" t="inlineStr">
        <is>
          <t>North</t>
        </is>
      </c>
      <c r="G1502" t="inlineStr">
        <is>
          <t>Priya N.</t>
        </is>
      </c>
      <c r="H1502" t="inlineStr">
        <is>
          <t>Canned tomatoes 2.5kg</t>
        </is>
      </c>
      <c r="I1502" t="inlineStr">
        <is>
          <t>Dry goods</t>
        </is>
      </c>
      <c r="J1502" t="n">
        <v>4</v>
      </c>
      <c r="K1502" s="26" t="n">
        <v>8.19</v>
      </c>
      <c r="L1502" s="26">
        <f>J1502*K1502</f>
        <v>32.76</v>
      </c>
      <c r="M1502" s="26" t="n">
        <v>5.66</v>
      </c>
      <c r="N1502" s="26">
        <f>J1502*M1502</f>
        <v>22.64</v>
      </c>
      <c r="O1502" s="26">
        <f>L1502-N1502</f>
        <v>10.12</v>
      </c>
      <c r="P1502">
        <f>IF(AND(OR(Dashboard!$C$5="All",F1502=Dashboard!$C$5),OR(Dashboard!$G$5="All",I1502=Dashboard!$G$5),OR(Dashboard!$K$5="All",G1502=Dashboard!$K$5)),1,0)</f>
        <v>1</v>
      </c>
      <c r="Q1502">
        <f>IF(P1502=1,IF(COUNTIFS($C$2:C1502,C1502,$P$2:P1502,1)=1,1,0),0)</f>
        <v>1</v>
      </c>
    </row>
    <row r="1503">
      <c r="A1503" s="24" t="n">
        <v>46151</v>
      </c>
      <c r="B1503" s="25" t="n">
        <v>46143</v>
      </c>
      <c r="C1503" t="inlineStr">
        <is>
          <t>SO-26503</t>
        </is>
      </c>
      <c r="D1503" t="inlineStr">
        <is>
          <t>Nethercot Espresso Bar</t>
        </is>
      </c>
      <c r="E1503" t="inlineStr">
        <is>
          <t>Café</t>
        </is>
      </c>
      <c r="F1503" t="inlineStr">
        <is>
          <t>North</t>
        </is>
      </c>
      <c r="G1503" t="inlineStr">
        <is>
          <t>Priya N.</t>
        </is>
      </c>
      <c r="H1503" t="inlineStr">
        <is>
          <t>Free-range eggs 15dz</t>
        </is>
      </c>
      <c r="I1503" t="inlineStr">
        <is>
          <t>Dairy &amp; eggs</t>
        </is>
      </c>
      <c r="J1503" t="n">
        <v>9</v>
      </c>
      <c r="K1503" s="26" t="n">
        <v>86.52</v>
      </c>
      <c r="L1503" s="26">
        <f>J1503*K1503</f>
        <v>778.68</v>
      </c>
      <c r="M1503" s="26" t="n">
        <v>67.06</v>
      </c>
      <c r="N1503" s="26">
        <f>J1503*M1503</f>
        <v>603.54</v>
      </c>
      <c r="O1503" s="26">
        <f>L1503-N1503</f>
        <v>175.14</v>
      </c>
      <c r="P1503">
        <f>IF(AND(OR(Dashboard!$C$5="All",F1503=Dashboard!$C$5),OR(Dashboard!$G$5="All",I1503=Dashboard!$G$5),OR(Dashboard!$K$5="All",G1503=Dashboard!$K$5)),1,0)</f>
        <v>1</v>
      </c>
      <c r="Q1503">
        <f>IF(P1503=1,IF(COUNTIFS($C$2:C1503,C1503,$P$2:P1503,1)=1,1,0),0)</f>
        <v>0</v>
      </c>
    </row>
    <row r="1504">
      <c r="A1504" s="24" t="n">
        <v>46151</v>
      </c>
      <c r="B1504" s="25" t="n">
        <v>46143</v>
      </c>
      <c r="C1504" t="inlineStr">
        <is>
          <t>SO-26503</t>
        </is>
      </c>
      <c r="D1504" t="inlineStr">
        <is>
          <t>Nethercot Espresso Bar</t>
        </is>
      </c>
      <c r="E1504" t="inlineStr">
        <is>
          <t>Café</t>
        </is>
      </c>
      <c r="F1504" t="inlineStr">
        <is>
          <t>North</t>
        </is>
      </c>
      <c r="G1504" t="inlineStr">
        <is>
          <t>Priya N.</t>
        </is>
      </c>
      <c r="H1504" t="inlineStr">
        <is>
          <t>Croissant dough x48</t>
        </is>
      </c>
      <c r="I1504" t="inlineStr">
        <is>
          <t>Bakery</t>
        </is>
      </c>
      <c r="J1504" t="n">
        <v>3</v>
      </c>
      <c r="K1504" s="26" t="n">
        <v>69.22</v>
      </c>
      <c r="L1504" s="26">
        <f>J1504*K1504</f>
        <v>207.66</v>
      </c>
      <c r="M1504" s="26" t="n">
        <v>41.04</v>
      </c>
      <c r="N1504" s="26">
        <f>J1504*M1504</f>
        <v>123.12</v>
      </c>
      <c r="O1504" s="26">
        <f>L1504-N1504</f>
        <v>84.54</v>
      </c>
      <c r="P1504">
        <f>IF(AND(OR(Dashboard!$C$5="All",F1504=Dashboard!$C$5),OR(Dashboard!$G$5="All",I1504=Dashboard!$G$5),OR(Dashboard!$K$5="All",G1504=Dashboard!$K$5)),1,0)</f>
        <v>1</v>
      </c>
      <c r="Q1504">
        <f>IF(P1504=1,IF(COUNTIFS($C$2:C1504,C1504,$P$2:P1504,1)=1,1,0),0)</f>
        <v>0</v>
      </c>
    </row>
    <row r="1505">
      <c r="A1505" s="24" t="n">
        <v>46151</v>
      </c>
      <c r="B1505" s="25" t="n">
        <v>46143</v>
      </c>
      <c r="C1505" t="inlineStr">
        <is>
          <t>SO-26503</t>
        </is>
      </c>
      <c r="D1505" t="inlineStr">
        <is>
          <t>Nethercot Espresso Bar</t>
        </is>
      </c>
      <c r="E1505" t="inlineStr">
        <is>
          <t>Café</t>
        </is>
      </c>
      <c r="F1505" t="inlineStr">
        <is>
          <t>North</t>
        </is>
      </c>
      <c r="G1505" t="inlineStr">
        <is>
          <t>Priya N.</t>
        </is>
      </c>
      <c r="H1505" t="inlineStr">
        <is>
          <t>Loose-leaf tea 500g</t>
        </is>
      </c>
      <c r="I1505" t="inlineStr">
        <is>
          <t>Beverages</t>
        </is>
      </c>
      <c r="J1505" t="n">
        <v>6</v>
      </c>
      <c r="K1505" s="26" t="n">
        <v>19.47</v>
      </c>
      <c r="L1505" s="26">
        <f>J1505*K1505</f>
        <v>116.82</v>
      </c>
      <c r="M1505" s="26" t="n">
        <v>12.39</v>
      </c>
      <c r="N1505" s="26">
        <f>J1505*M1505</f>
        <v>74.34</v>
      </c>
      <c r="O1505" s="26">
        <f>L1505-N1505</f>
        <v>42.48</v>
      </c>
      <c r="P1505">
        <f>IF(AND(OR(Dashboard!$C$5="All",F1505=Dashboard!$C$5),OR(Dashboard!$G$5="All",I1505=Dashboard!$G$5),OR(Dashboard!$K$5="All",G1505=Dashboard!$K$5)),1,0)</f>
        <v>1</v>
      </c>
      <c r="Q1505">
        <f>IF(P1505=1,IF(COUNTIFS($C$2:C1505,C1505,$P$2:P1505,1)=1,1,0),0)</f>
        <v>0</v>
      </c>
    </row>
    <row r="1506">
      <c r="A1506" s="24" t="n">
        <v>46152</v>
      </c>
      <c r="B1506" s="25" t="n">
        <v>46143</v>
      </c>
      <c r="C1506" t="inlineStr">
        <is>
          <t>SO-26515</t>
        </is>
      </c>
      <c r="D1506" t="inlineStr">
        <is>
          <t>Fallowden Coffee House</t>
        </is>
      </c>
      <c r="E1506" t="inlineStr">
        <is>
          <t>Café</t>
        </is>
      </c>
      <c r="F1506" t="inlineStr">
        <is>
          <t>South</t>
        </is>
      </c>
      <c r="G1506" t="inlineStr">
        <is>
          <t>Tom W.</t>
        </is>
      </c>
      <c r="H1506" t="inlineStr">
        <is>
          <t>Puff pastry sheets 5kg</t>
        </is>
      </c>
      <c r="I1506" t="inlineStr">
        <is>
          <t>Frozen</t>
        </is>
      </c>
      <c r="J1506" t="n">
        <v>3</v>
      </c>
      <c r="K1506" s="26" t="n">
        <v>35.02</v>
      </c>
      <c r="L1506" s="26">
        <f>J1506*K1506</f>
        <v>105.06</v>
      </c>
      <c r="M1506" s="26" t="n">
        <v>25.74</v>
      </c>
      <c r="N1506" s="26">
        <f>J1506*M1506</f>
        <v>77.22</v>
      </c>
      <c r="O1506" s="26">
        <f>L1506-N1506</f>
        <v>27.84</v>
      </c>
      <c r="P1506">
        <f>IF(AND(OR(Dashboard!$C$5="All",F1506=Dashboard!$C$5),OR(Dashboard!$G$5="All",I1506=Dashboard!$G$5),OR(Dashboard!$K$5="All",G1506=Dashboard!$K$5)),1,0)</f>
        <v>1</v>
      </c>
      <c r="Q1506">
        <f>IF(P1506=1,IF(COUNTIFS($C$2:C1506,C1506,$P$2:P1506,1)=1,1,0),0)</f>
        <v>1</v>
      </c>
    </row>
    <row r="1507">
      <c r="A1507" s="24" t="n">
        <v>46152</v>
      </c>
      <c r="B1507" s="25" t="n">
        <v>46143</v>
      </c>
      <c r="C1507" t="inlineStr">
        <is>
          <t>SO-26515</t>
        </is>
      </c>
      <c r="D1507" t="inlineStr">
        <is>
          <t>Fallowden Coffee House</t>
        </is>
      </c>
      <c r="E1507" t="inlineStr">
        <is>
          <t>Café</t>
        </is>
      </c>
      <c r="F1507" t="inlineStr">
        <is>
          <t>South</t>
        </is>
      </c>
      <c r="G1507" t="inlineStr">
        <is>
          <t>Tom W.</t>
        </is>
      </c>
      <c r="H1507" t="inlineStr">
        <is>
          <t>Canned tomatoes 2.5kg</t>
        </is>
      </c>
      <c r="I1507" t="inlineStr">
        <is>
          <t>Dry goods</t>
        </is>
      </c>
      <c r="J1507" t="n">
        <v>13</v>
      </c>
      <c r="K1507" s="26" t="n">
        <v>8.19</v>
      </c>
      <c r="L1507" s="26">
        <f>J1507*K1507</f>
        <v>106.47</v>
      </c>
      <c r="M1507" s="26" t="n">
        <v>5.65</v>
      </c>
      <c r="N1507" s="26">
        <f>J1507*M1507</f>
        <v>73.45</v>
      </c>
      <c r="O1507" s="26">
        <f>L1507-N1507</f>
        <v>33.02</v>
      </c>
      <c r="P1507">
        <f>IF(AND(OR(Dashboard!$C$5="All",F1507=Dashboard!$C$5),OR(Dashboard!$G$5="All",I1507=Dashboard!$G$5),OR(Dashboard!$K$5="All",G1507=Dashboard!$K$5)),1,0)</f>
        <v>1</v>
      </c>
      <c r="Q1507">
        <f>IF(P1507=1,IF(COUNTIFS($C$2:C1507,C1507,$P$2:P1507,1)=1,1,0),0)</f>
        <v>0</v>
      </c>
    </row>
    <row r="1508">
      <c r="A1508" s="24" t="n">
        <v>46152</v>
      </c>
      <c r="B1508" s="25" t="n">
        <v>46143</v>
      </c>
      <c r="C1508" t="inlineStr">
        <is>
          <t>SO-26518</t>
        </is>
      </c>
      <c r="D1508" t="inlineStr">
        <is>
          <t>Zenderby Coffee House</t>
        </is>
      </c>
      <c r="E1508" t="inlineStr">
        <is>
          <t>Café</t>
        </is>
      </c>
      <c r="F1508" t="inlineStr">
        <is>
          <t>South</t>
        </is>
      </c>
      <c r="G1508" t="inlineStr">
        <is>
          <t>Tom W.</t>
        </is>
      </c>
      <c r="H1508" t="inlineStr">
        <is>
          <t>Chai concentrate 1L x6</t>
        </is>
      </c>
      <c r="I1508" t="inlineStr">
        <is>
          <t>Beverages</t>
        </is>
      </c>
      <c r="J1508" t="n">
        <v>2</v>
      </c>
      <c r="K1508" s="26" t="n">
        <v>43.26</v>
      </c>
      <c r="L1508" s="26">
        <f>J1508*K1508</f>
        <v>86.52</v>
      </c>
      <c r="M1508" s="26" t="n">
        <v>25.76</v>
      </c>
      <c r="N1508" s="26">
        <f>J1508*M1508</f>
        <v>51.52</v>
      </c>
      <c r="O1508" s="26">
        <f>L1508-N1508</f>
        <v>35</v>
      </c>
      <c r="P1508">
        <f>IF(AND(OR(Dashboard!$C$5="All",F1508=Dashboard!$C$5),OR(Dashboard!$G$5="All",I1508=Dashboard!$G$5),OR(Dashboard!$K$5="All",G1508=Dashboard!$K$5)),1,0)</f>
        <v>1</v>
      </c>
      <c r="Q1508">
        <f>IF(P1508=1,IF(COUNTIFS($C$2:C1508,C1508,$P$2:P1508,1)=1,1,0),0)</f>
        <v>1</v>
      </c>
    </row>
    <row r="1509">
      <c r="A1509" s="24" t="n">
        <v>46152</v>
      </c>
      <c r="B1509" s="25" t="n">
        <v>46143</v>
      </c>
      <c r="C1509" t="inlineStr">
        <is>
          <t>SO-26518</t>
        </is>
      </c>
      <c r="D1509" t="inlineStr">
        <is>
          <t>Zenderby Coffee House</t>
        </is>
      </c>
      <c r="E1509" t="inlineStr">
        <is>
          <t>Café</t>
        </is>
      </c>
      <c r="F1509" t="inlineStr">
        <is>
          <t>South</t>
        </is>
      </c>
      <c r="G1509" t="inlineStr">
        <is>
          <t>Tom W.</t>
        </is>
      </c>
      <c r="H1509" t="inlineStr">
        <is>
          <t>Barista milk 1L x12</t>
        </is>
      </c>
      <c r="I1509" t="inlineStr">
        <is>
          <t>Dairy &amp; eggs</t>
        </is>
      </c>
      <c r="J1509" t="n">
        <v>11</v>
      </c>
      <c r="K1509" s="26" t="n">
        <v>27.19</v>
      </c>
      <c r="L1509" s="26">
        <f>J1509*K1509</f>
        <v>299.09</v>
      </c>
      <c r="M1509" s="26" t="n">
        <v>21.2</v>
      </c>
      <c r="N1509" s="26">
        <f>J1509*M1509</f>
        <v>233.2</v>
      </c>
      <c r="O1509" s="26">
        <f>L1509-N1509</f>
        <v>65.89</v>
      </c>
      <c r="P1509">
        <f>IF(AND(OR(Dashboard!$C$5="All",F1509=Dashboard!$C$5),OR(Dashboard!$G$5="All",I1509=Dashboard!$G$5),OR(Dashboard!$K$5="All",G1509=Dashboard!$K$5)),1,0)</f>
        <v>1</v>
      </c>
      <c r="Q1509">
        <f>IF(P1509=1,IF(COUNTIFS($C$2:C1509,C1509,$P$2:P1509,1)=1,1,0),0)</f>
        <v>0</v>
      </c>
    </row>
    <row r="1510">
      <c r="A1510" s="24" t="n">
        <v>46152</v>
      </c>
      <c r="B1510" s="25" t="n">
        <v>46143</v>
      </c>
      <c r="C1510" t="inlineStr">
        <is>
          <t>SO-26518</t>
        </is>
      </c>
      <c r="D1510" t="inlineStr">
        <is>
          <t>Zenderby Coffee House</t>
        </is>
      </c>
      <c r="E1510" t="inlineStr">
        <is>
          <t>Café</t>
        </is>
      </c>
      <c r="F1510" t="inlineStr">
        <is>
          <t>South</t>
        </is>
      </c>
      <c r="G1510" t="inlineStr">
        <is>
          <t>Tom W.</t>
        </is>
      </c>
      <c r="H1510" t="inlineStr">
        <is>
          <t>Olive oil 4L</t>
        </is>
      </c>
      <c r="I1510" t="inlineStr">
        <is>
          <t>Dry goods</t>
        </is>
      </c>
      <c r="J1510" t="n">
        <v>4</v>
      </c>
      <c r="K1510" s="26" t="n">
        <v>40.07</v>
      </c>
      <c r="L1510" s="26">
        <f>J1510*K1510</f>
        <v>160.28</v>
      </c>
      <c r="M1510" s="26" t="n">
        <v>28.47</v>
      </c>
      <c r="N1510" s="26">
        <f>J1510*M1510</f>
        <v>113.88</v>
      </c>
      <c r="O1510" s="26">
        <f>L1510-N1510</f>
        <v>46.4</v>
      </c>
      <c r="P1510">
        <f>IF(AND(OR(Dashboard!$C$5="All",F1510=Dashboard!$C$5),OR(Dashboard!$G$5="All",I1510=Dashboard!$G$5),OR(Dashboard!$K$5="All",G1510=Dashboard!$K$5)),1,0)</f>
        <v>1</v>
      </c>
      <c r="Q1510">
        <f>IF(P1510=1,IF(COUNTIFS($C$2:C1510,C1510,$P$2:P1510,1)=1,1,0),0)</f>
        <v>0</v>
      </c>
    </row>
    <row r="1511">
      <c r="A1511" s="24" t="n">
        <v>46152</v>
      </c>
      <c r="B1511" s="25" t="n">
        <v>46143</v>
      </c>
      <c r="C1511" t="inlineStr">
        <is>
          <t>SO-26518</t>
        </is>
      </c>
      <c r="D1511" t="inlineStr">
        <is>
          <t>Zenderby Coffee House</t>
        </is>
      </c>
      <c r="E1511" t="inlineStr">
        <is>
          <t>Café</t>
        </is>
      </c>
      <c r="F1511" t="inlineStr">
        <is>
          <t>South</t>
        </is>
      </c>
      <c r="G1511" t="inlineStr">
        <is>
          <t>Tom W.</t>
        </is>
      </c>
      <c r="H1511" t="inlineStr">
        <is>
          <t>Puff pastry sheets 5kg</t>
        </is>
      </c>
      <c r="I1511" t="inlineStr">
        <is>
          <t>Frozen</t>
        </is>
      </c>
      <c r="J1511" t="n">
        <v>11</v>
      </c>
      <c r="K1511" s="26" t="n">
        <v>35.02</v>
      </c>
      <c r="L1511" s="26">
        <f>J1511*K1511</f>
        <v>385.22</v>
      </c>
      <c r="M1511" s="26" t="n">
        <v>26.06</v>
      </c>
      <c r="N1511" s="26">
        <f>J1511*M1511</f>
        <v>286.66</v>
      </c>
      <c r="O1511" s="26">
        <f>L1511-N1511</f>
        <v>98.5600000000001</v>
      </c>
      <c r="P1511">
        <f>IF(AND(OR(Dashboard!$C$5="All",F1511=Dashboard!$C$5),OR(Dashboard!$G$5="All",I1511=Dashboard!$G$5),OR(Dashboard!$K$5="All",G1511=Dashboard!$K$5)),1,0)</f>
        <v>1</v>
      </c>
      <c r="Q1511">
        <f>IF(P1511=1,IF(COUNTIFS($C$2:C1511,C1511,$P$2:P1511,1)=1,1,0),0)</f>
        <v>0</v>
      </c>
    </row>
    <row r="1512">
      <c r="A1512" s="24" t="n">
        <v>46152</v>
      </c>
      <c r="B1512" s="25" t="n">
        <v>46143</v>
      </c>
      <c r="C1512" t="inlineStr">
        <is>
          <t>SO-26524</t>
        </is>
      </c>
      <c r="D1512" t="inlineStr">
        <is>
          <t>Istowe Coffee House</t>
        </is>
      </c>
      <c r="E1512" t="inlineStr">
        <is>
          <t>Café</t>
        </is>
      </c>
      <c r="F1512" t="inlineStr">
        <is>
          <t>North</t>
        </is>
      </c>
      <c r="G1512" t="inlineStr">
        <is>
          <t>Priya N.</t>
        </is>
      </c>
      <c r="H1512" t="inlineStr">
        <is>
          <t>Loose-leaf tea 500g</t>
        </is>
      </c>
      <c r="I1512" t="inlineStr">
        <is>
          <t>Beverages</t>
        </is>
      </c>
      <c r="J1512" t="n">
        <v>9</v>
      </c>
      <c r="K1512" s="26" t="n">
        <v>19.47</v>
      </c>
      <c r="L1512" s="26">
        <f>J1512*K1512</f>
        <v>175.23</v>
      </c>
      <c r="M1512" s="26" t="n">
        <v>12.27</v>
      </c>
      <c r="N1512" s="26">
        <f>J1512*M1512</f>
        <v>110.43</v>
      </c>
      <c r="O1512" s="26">
        <f>L1512-N1512</f>
        <v>64.8</v>
      </c>
      <c r="P1512">
        <f>IF(AND(OR(Dashboard!$C$5="All",F1512=Dashboard!$C$5),OR(Dashboard!$G$5="All",I1512=Dashboard!$G$5),OR(Dashboard!$K$5="All",G1512=Dashboard!$K$5)),1,0)</f>
        <v>1</v>
      </c>
      <c r="Q1512">
        <f>IF(P1512=1,IF(COUNTIFS($C$2:C1512,C1512,$P$2:P1512,1)=1,1,0),0)</f>
        <v>1</v>
      </c>
    </row>
    <row r="1513">
      <c r="A1513" s="24" t="n">
        <v>46152</v>
      </c>
      <c r="B1513" s="25" t="n">
        <v>46143</v>
      </c>
      <c r="C1513" t="inlineStr">
        <is>
          <t>SO-26524</t>
        </is>
      </c>
      <c r="D1513" t="inlineStr">
        <is>
          <t>Istowe Coffee House</t>
        </is>
      </c>
      <c r="E1513" t="inlineStr">
        <is>
          <t>Café</t>
        </is>
      </c>
      <c r="F1513" t="inlineStr">
        <is>
          <t>North</t>
        </is>
      </c>
      <c r="G1513" t="inlineStr">
        <is>
          <t>Priya N.</t>
        </is>
      </c>
      <c r="H1513" t="inlineStr">
        <is>
          <t>Unsalted butter 5kg</t>
        </is>
      </c>
      <c r="I1513" t="inlineStr">
        <is>
          <t>Dairy &amp; eggs</t>
        </is>
      </c>
      <c r="J1513" t="n">
        <v>3</v>
      </c>
      <c r="K1513" s="26" t="n">
        <v>59.74</v>
      </c>
      <c r="L1513" s="26">
        <f>J1513*K1513</f>
        <v>179.22</v>
      </c>
      <c r="M1513" s="26" t="n">
        <v>45.34</v>
      </c>
      <c r="N1513" s="26">
        <f>J1513*M1513</f>
        <v>136.02</v>
      </c>
      <c r="O1513" s="26">
        <f>L1513-N1513</f>
        <v>43.2</v>
      </c>
      <c r="P1513">
        <f>IF(AND(OR(Dashboard!$C$5="All",F1513=Dashboard!$C$5),OR(Dashboard!$G$5="All",I1513=Dashboard!$G$5),OR(Dashboard!$K$5="All",G1513=Dashboard!$K$5)),1,0)</f>
        <v>1</v>
      </c>
      <c r="Q1513">
        <f>IF(P1513=1,IF(COUNTIFS($C$2:C1513,C1513,$P$2:P1513,1)=1,1,0),0)</f>
        <v>0</v>
      </c>
    </row>
    <row r="1514">
      <c r="A1514" s="24" t="n">
        <v>46152</v>
      </c>
      <c r="B1514" s="25" t="n">
        <v>46143</v>
      </c>
      <c r="C1514" t="inlineStr">
        <is>
          <t>SO-26524</t>
        </is>
      </c>
      <c r="D1514" t="inlineStr">
        <is>
          <t>Istowe Coffee House</t>
        </is>
      </c>
      <c r="E1514" t="inlineStr">
        <is>
          <t>Café</t>
        </is>
      </c>
      <c r="F1514" t="inlineStr">
        <is>
          <t>North</t>
        </is>
      </c>
      <c r="G1514" t="inlineStr">
        <is>
          <t>Priya N.</t>
        </is>
      </c>
      <c r="H1514" t="inlineStr">
        <is>
          <t>Brioche buns x24</t>
        </is>
      </c>
      <c r="I1514" t="inlineStr">
        <is>
          <t>Bakery</t>
        </is>
      </c>
      <c r="J1514" t="n">
        <v>6</v>
      </c>
      <c r="K1514" s="26" t="n">
        <v>27.19</v>
      </c>
      <c r="L1514" s="26">
        <f>J1514*K1514</f>
        <v>163.14</v>
      </c>
      <c r="M1514" s="26" t="n">
        <v>16</v>
      </c>
      <c r="N1514" s="26">
        <f>J1514*M1514</f>
        <v>96</v>
      </c>
      <c r="O1514" s="26">
        <f>L1514-N1514</f>
        <v>67.14</v>
      </c>
      <c r="P1514">
        <f>IF(AND(OR(Dashboard!$C$5="All",F1514=Dashboard!$C$5),OR(Dashboard!$G$5="All",I1514=Dashboard!$G$5),OR(Dashboard!$K$5="All",G1514=Dashboard!$K$5)),1,0)</f>
        <v>1</v>
      </c>
      <c r="Q1514">
        <f>IF(P1514=1,IF(COUNTIFS($C$2:C1514,C1514,$P$2:P1514,1)=1,1,0),0)</f>
        <v>0</v>
      </c>
    </row>
    <row r="1515">
      <c r="A1515" s="24" t="n">
        <v>46152</v>
      </c>
      <c r="B1515" s="25" t="n">
        <v>46143</v>
      </c>
      <c r="C1515" t="inlineStr">
        <is>
          <t>SO-26524</t>
        </is>
      </c>
      <c r="D1515" t="inlineStr">
        <is>
          <t>Istowe Coffee House</t>
        </is>
      </c>
      <c r="E1515" t="inlineStr">
        <is>
          <t>Café</t>
        </is>
      </c>
      <c r="F1515" t="inlineStr">
        <is>
          <t>North</t>
        </is>
      </c>
      <c r="G1515" t="inlineStr">
        <is>
          <t>Priya N.</t>
        </is>
      </c>
      <c r="H1515" t="inlineStr">
        <is>
          <t>Arborio rice 5kg</t>
        </is>
      </c>
      <c r="I1515" t="inlineStr">
        <is>
          <t>Dry goods</t>
        </is>
      </c>
      <c r="J1515" t="n">
        <v>3</v>
      </c>
      <c r="K1515" s="26" t="n">
        <v>21.94</v>
      </c>
      <c r="L1515" s="26">
        <f>J1515*K1515</f>
        <v>65.82</v>
      </c>
      <c r="M1515" s="26" t="n">
        <v>15.46</v>
      </c>
      <c r="N1515" s="26">
        <f>J1515*M1515</f>
        <v>46.38</v>
      </c>
      <c r="O1515" s="26">
        <f>L1515-N1515</f>
        <v>19.44</v>
      </c>
      <c r="P1515">
        <f>IF(AND(OR(Dashboard!$C$5="All",F1515=Dashboard!$C$5),OR(Dashboard!$G$5="All",I1515=Dashboard!$G$5),OR(Dashboard!$K$5="All",G1515=Dashboard!$K$5)),1,0)</f>
        <v>1</v>
      </c>
      <c r="Q1515">
        <f>IF(P1515=1,IF(COUNTIFS($C$2:C1515,C1515,$P$2:P1515,1)=1,1,0),0)</f>
        <v>0</v>
      </c>
    </row>
    <row r="1516">
      <c r="A1516" s="24" t="n">
        <v>46153</v>
      </c>
      <c r="B1516" s="25" t="n">
        <v>46143</v>
      </c>
      <c r="C1516" t="inlineStr">
        <is>
          <t>SO-26492</t>
        </is>
      </c>
      <c r="D1516" t="inlineStr">
        <is>
          <t>Grisdale Catering</t>
        </is>
      </c>
      <c r="E1516" t="inlineStr">
        <is>
          <t>Caterer</t>
        </is>
      </c>
      <c r="F1516" t="inlineStr">
        <is>
          <t>East</t>
        </is>
      </c>
      <c r="G1516" t="inlineStr">
        <is>
          <t>Priya N.</t>
        </is>
      </c>
      <c r="H1516" t="inlineStr">
        <is>
          <t>Barista milk 1L x12</t>
        </is>
      </c>
      <c r="I1516" t="inlineStr">
        <is>
          <t>Dairy &amp; eggs</t>
        </is>
      </c>
      <c r="J1516" t="n">
        <v>13</v>
      </c>
      <c r="K1516" s="26" t="n">
        <v>27.19</v>
      </c>
      <c r="L1516" s="26">
        <f>J1516*K1516</f>
        <v>353.47</v>
      </c>
      <c r="M1516" s="26" t="n">
        <v>20.56</v>
      </c>
      <c r="N1516" s="26">
        <f>J1516*M1516</f>
        <v>267.28</v>
      </c>
      <c r="O1516" s="26">
        <f>L1516-N1516</f>
        <v>86.1900000000001</v>
      </c>
      <c r="P1516">
        <f>IF(AND(OR(Dashboard!$C$5="All",F1516=Dashboard!$C$5),OR(Dashboard!$G$5="All",I1516=Dashboard!$G$5),OR(Dashboard!$K$5="All",G1516=Dashboard!$K$5)),1,0)</f>
        <v>1</v>
      </c>
      <c r="Q1516">
        <f>IF(P1516=1,IF(COUNTIFS($C$2:C1516,C1516,$P$2:P1516,1)=1,1,0),0)</f>
        <v>1</v>
      </c>
    </row>
    <row r="1517">
      <c r="A1517" s="24" t="n">
        <v>46153</v>
      </c>
      <c r="B1517" s="25" t="n">
        <v>46143</v>
      </c>
      <c r="C1517" t="inlineStr">
        <is>
          <t>SO-26492</t>
        </is>
      </c>
      <c r="D1517" t="inlineStr">
        <is>
          <t>Grisdale Catering</t>
        </is>
      </c>
      <c r="E1517" t="inlineStr">
        <is>
          <t>Caterer</t>
        </is>
      </c>
      <c r="F1517" t="inlineStr">
        <is>
          <t>East</t>
        </is>
      </c>
      <c r="G1517" t="inlineStr">
        <is>
          <t>Priya N.</t>
        </is>
      </c>
      <c r="H1517" t="inlineStr">
        <is>
          <t>Frozen berries 2kg</t>
        </is>
      </c>
      <c r="I1517" t="inlineStr">
        <is>
          <t>Frozen</t>
        </is>
      </c>
      <c r="J1517" t="n">
        <v>11</v>
      </c>
      <c r="K1517" s="26" t="n">
        <v>20.39</v>
      </c>
      <c r="L1517" s="26">
        <f>J1517*K1517</f>
        <v>224.29</v>
      </c>
      <c r="M1517" s="26" t="n">
        <v>15</v>
      </c>
      <c r="N1517" s="26">
        <f>J1517*M1517</f>
        <v>165</v>
      </c>
      <c r="O1517" s="26">
        <f>L1517-N1517</f>
        <v>59.29</v>
      </c>
      <c r="P1517">
        <f>IF(AND(OR(Dashboard!$C$5="All",F1517=Dashboard!$C$5),OR(Dashboard!$G$5="All",I1517=Dashboard!$G$5),OR(Dashboard!$K$5="All",G1517=Dashboard!$K$5)),1,0)</f>
        <v>1</v>
      </c>
      <c r="Q1517">
        <f>IF(P1517=1,IF(COUNTIFS($C$2:C1517,C1517,$P$2:P1517,1)=1,1,0),0)</f>
        <v>0</v>
      </c>
    </row>
    <row r="1518">
      <c r="A1518" s="24" t="n">
        <v>46153</v>
      </c>
      <c r="B1518" s="25" t="n">
        <v>46143</v>
      </c>
      <c r="C1518" t="inlineStr">
        <is>
          <t>SO-26492</t>
        </is>
      </c>
      <c r="D1518" t="inlineStr">
        <is>
          <t>Grisdale Catering</t>
        </is>
      </c>
      <c r="E1518" t="inlineStr">
        <is>
          <t>Caterer</t>
        </is>
      </c>
      <c r="F1518" t="inlineStr">
        <is>
          <t>East</t>
        </is>
      </c>
      <c r="G1518" t="inlineStr">
        <is>
          <t>Priya N.</t>
        </is>
      </c>
      <c r="H1518" t="inlineStr">
        <is>
          <t>Loose-leaf tea 500g</t>
        </is>
      </c>
      <c r="I1518" t="inlineStr">
        <is>
          <t>Beverages</t>
        </is>
      </c>
      <c r="J1518" t="n">
        <v>2</v>
      </c>
      <c r="K1518" s="26" t="n">
        <v>19.47</v>
      </c>
      <c r="L1518" s="26">
        <f>J1518*K1518</f>
        <v>38.94</v>
      </c>
      <c r="M1518" s="26" t="n">
        <v>12.08</v>
      </c>
      <c r="N1518" s="26">
        <f>J1518*M1518</f>
        <v>24.16</v>
      </c>
      <c r="O1518" s="26">
        <f>L1518-N1518</f>
        <v>14.78</v>
      </c>
      <c r="P1518">
        <f>IF(AND(OR(Dashboard!$C$5="All",F1518=Dashboard!$C$5),OR(Dashboard!$G$5="All",I1518=Dashboard!$G$5),OR(Dashboard!$K$5="All",G1518=Dashboard!$K$5)),1,0)</f>
        <v>1</v>
      </c>
      <c r="Q1518">
        <f>IF(P1518=1,IF(COUNTIFS($C$2:C1518,C1518,$P$2:P1518,1)=1,1,0),0)</f>
        <v>0</v>
      </c>
    </row>
    <row r="1519">
      <c r="A1519" s="24" t="n">
        <v>46153</v>
      </c>
      <c r="B1519" s="25" t="n">
        <v>46143</v>
      </c>
      <c r="C1519" t="inlineStr">
        <is>
          <t>SO-26499</t>
        </is>
      </c>
      <c r="D1519" t="inlineStr">
        <is>
          <t>Orrinby Bistro</t>
        </is>
      </c>
      <c r="E1519" t="inlineStr">
        <is>
          <t>Restaurant</t>
        </is>
      </c>
      <c r="F1519" t="inlineStr">
        <is>
          <t>South</t>
        </is>
      </c>
      <c r="G1519" t="inlineStr">
        <is>
          <t>Tom W.</t>
        </is>
      </c>
      <c r="H1519" t="inlineStr">
        <is>
          <t>Chips 2.5kg x4</t>
        </is>
      </c>
      <c r="I1519" t="inlineStr">
        <is>
          <t>Frozen</t>
        </is>
      </c>
      <c r="J1519" t="n">
        <v>12</v>
      </c>
      <c r="K1519" s="26" t="n">
        <v>30.49</v>
      </c>
      <c r="L1519" s="26">
        <f>J1519*K1519</f>
        <v>365.88</v>
      </c>
      <c r="M1519" s="26" t="n">
        <v>22.68</v>
      </c>
      <c r="N1519" s="26">
        <f>J1519*M1519</f>
        <v>272.16</v>
      </c>
      <c r="O1519" s="26">
        <f>L1519-N1519</f>
        <v>93.72</v>
      </c>
      <c r="P1519">
        <f>IF(AND(OR(Dashboard!$C$5="All",F1519=Dashboard!$C$5),OR(Dashboard!$G$5="All",I1519=Dashboard!$G$5),OR(Dashboard!$K$5="All",G1519=Dashboard!$K$5)),1,0)</f>
        <v>1</v>
      </c>
      <c r="Q1519">
        <f>IF(P1519=1,IF(COUNTIFS($C$2:C1519,C1519,$P$2:P1519,1)=1,1,0),0)</f>
        <v>1</v>
      </c>
    </row>
    <row r="1520">
      <c r="A1520" s="24" t="n">
        <v>46153</v>
      </c>
      <c r="B1520" s="25" t="n">
        <v>46143</v>
      </c>
      <c r="C1520" t="inlineStr">
        <is>
          <t>SO-26499</t>
        </is>
      </c>
      <c r="D1520" t="inlineStr">
        <is>
          <t>Orrinby Bistro</t>
        </is>
      </c>
      <c r="E1520" t="inlineStr">
        <is>
          <t>Restaurant</t>
        </is>
      </c>
      <c r="F1520" t="inlineStr">
        <is>
          <t>South</t>
        </is>
      </c>
      <c r="G1520" t="inlineStr">
        <is>
          <t>Tom W.</t>
        </is>
      </c>
      <c r="H1520" t="inlineStr">
        <is>
          <t>Free-range eggs 15dz</t>
        </is>
      </c>
      <c r="I1520" t="inlineStr">
        <is>
          <t>Dairy &amp; eggs</t>
        </is>
      </c>
      <c r="J1520" t="n">
        <v>13</v>
      </c>
      <c r="K1520" s="26" t="n">
        <v>86.52</v>
      </c>
      <c r="L1520" s="26">
        <f>J1520*K1520</f>
        <v>1124.76</v>
      </c>
      <c r="M1520" s="26" t="n">
        <v>65.69</v>
      </c>
      <c r="N1520" s="26">
        <f>J1520*M1520</f>
        <v>853.97</v>
      </c>
      <c r="O1520" s="26">
        <f>L1520-N1520</f>
        <v>270.79</v>
      </c>
      <c r="P1520">
        <f>IF(AND(OR(Dashboard!$C$5="All",F1520=Dashboard!$C$5),OR(Dashboard!$G$5="All",I1520=Dashboard!$G$5),OR(Dashboard!$K$5="All",G1520=Dashboard!$K$5)),1,0)</f>
        <v>1</v>
      </c>
      <c r="Q1520">
        <f>IF(P1520=1,IF(COUNTIFS($C$2:C1520,C1520,$P$2:P1520,1)=1,1,0),0)</f>
        <v>0</v>
      </c>
    </row>
    <row r="1521">
      <c r="A1521" s="24" t="n">
        <v>46153</v>
      </c>
      <c r="B1521" s="25" t="n">
        <v>46143</v>
      </c>
      <c r="C1521" t="inlineStr">
        <is>
          <t>SO-26514</t>
        </is>
      </c>
      <c r="D1521" t="inlineStr">
        <is>
          <t>Fallowden Coffee House</t>
        </is>
      </c>
      <c r="E1521" t="inlineStr">
        <is>
          <t>Café</t>
        </is>
      </c>
      <c r="F1521" t="inlineStr">
        <is>
          <t>South</t>
        </is>
      </c>
      <c r="G1521" t="inlineStr">
        <is>
          <t>Tom W.</t>
        </is>
      </c>
      <c r="H1521" t="inlineStr">
        <is>
          <t>Coffee beans 1kg</t>
        </is>
      </c>
      <c r="I1521" t="inlineStr">
        <is>
          <t>Beverages</t>
        </is>
      </c>
      <c r="J1521" t="n">
        <v>6</v>
      </c>
      <c r="K1521" s="26" t="n">
        <v>32.45</v>
      </c>
      <c r="L1521" s="26">
        <f>J1521*K1521</f>
        <v>194.7</v>
      </c>
      <c r="M1521" s="26" t="n">
        <v>19.38</v>
      </c>
      <c r="N1521" s="26">
        <f>J1521*M1521</f>
        <v>116.28</v>
      </c>
      <c r="O1521" s="26">
        <f>L1521-N1521</f>
        <v>78.42</v>
      </c>
      <c r="P1521">
        <f>IF(AND(OR(Dashboard!$C$5="All",F1521=Dashboard!$C$5),OR(Dashboard!$G$5="All",I1521=Dashboard!$G$5),OR(Dashboard!$K$5="All",G1521=Dashboard!$K$5)),1,0)</f>
        <v>1</v>
      </c>
      <c r="Q1521">
        <f>IF(P1521=1,IF(COUNTIFS($C$2:C1521,C1521,$P$2:P1521,1)=1,1,0),0)</f>
        <v>1</v>
      </c>
    </row>
    <row r="1522">
      <c r="A1522" s="24" t="n">
        <v>46153</v>
      </c>
      <c r="B1522" s="25" t="n">
        <v>46143</v>
      </c>
      <c r="C1522" t="inlineStr">
        <is>
          <t>SO-26514</t>
        </is>
      </c>
      <c r="D1522" t="inlineStr">
        <is>
          <t>Fallowden Coffee House</t>
        </is>
      </c>
      <c r="E1522" t="inlineStr">
        <is>
          <t>Café</t>
        </is>
      </c>
      <c r="F1522" t="inlineStr">
        <is>
          <t>South</t>
        </is>
      </c>
      <c r="G1522" t="inlineStr">
        <is>
          <t>Tom W.</t>
        </is>
      </c>
      <c r="H1522" t="inlineStr">
        <is>
          <t>Full cream milk 2L x6</t>
        </is>
      </c>
      <c r="I1522" t="inlineStr">
        <is>
          <t>Dairy &amp; eggs</t>
        </is>
      </c>
      <c r="J1522" t="n">
        <v>8</v>
      </c>
      <c r="K1522" s="26" t="n">
        <v>16.07</v>
      </c>
      <c r="L1522" s="26">
        <f>J1522*K1522</f>
        <v>128.56</v>
      </c>
      <c r="M1522" s="26" t="n">
        <v>12.36</v>
      </c>
      <c r="N1522" s="26">
        <f>J1522*M1522</f>
        <v>98.88</v>
      </c>
      <c r="O1522" s="26">
        <f>L1522-N1522</f>
        <v>29.68</v>
      </c>
      <c r="P1522">
        <f>IF(AND(OR(Dashboard!$C$5="All",F1522=Dashboard!$C$5),OR(Dashboard!$G$5="All",I1522=Dashboard!$G$5),OR(Dashboard!$K$5="All",G1522=Dashboard!$K$5)),1,0)</f>
        <v>1</v>
      </c>
      <c r="Q1522">
        <f>IF(P1522=1,IF(COUNTIFS($C$2:C1522,C1522,$P$2:P1522,1)=1,1,0),0)</f>
        <v>0</v>
      </c>
    </row>
    <row r="1523">
      <c r="A1523" s="24" t="n">
        <v>46154</v>
      </c>
      <c r="B1523" s="25" t="n">
        <v>46143</v>
      </c>
      <c r="C1523" t="inlineStr">
        <is>
          <t>SO-26521</t>
        </is>
      </c>
      <c r="D1523" t="inlineStr">
        <is>
          <t>Vantrey Pantry</t>
        </is>
      </c>
      <c r="E1523" t="inlineStr">
        <is>
          <t>Grocer</t>
        </is>
      </c>
      <c r="F1523" t="inlineStr">
        <is>
          <t>West</t>
        </is>
      </c>
      <c r="G1523" t="inlineStr">
        <is>
          <t>Lena K.</t>
        </is>
      </c>
      <c r="H1523" t="inlineStr">
        <is>
          <t>Arborio rice 5kg</t>
        </is>
      </c>
      <c r="I1523" t="inlineStr">
        <is>
          <t>Dry goods</t>
        </is>
      </c>
      <c r="J1523" t="n">
        <v>27</v>
      </c>
      <c r="K1523" s="26" t="n">
        <v>21.94</v>
      </c>
      <c r="L1523" s="26">
        <f>J1523*K1523</f>
        <v>592.38</v>
      </c>
      <c r="M1523" s="26" t="n">
        <v>15.44</v>
      </c>
      <c r="N1523" s="26">
        <f>J1523*M1523</f>
        <v>416.88</v>
      </c>
      <c r="O1523" s="26">
        <f>L1523-N1523</f>
        <v>175.5</v>
      </c>
      <c r="P1523">
        <f>IF(AND(OR(Dashboard!$C$5="All",F1523=Dashboard!$C$5),OR(Dashboard!$G$5="All",I1523=Dashboard!$G$5),OR(Dashboard!$K$5="All",G1523=Dashboard!$K$5)),1,0)</f>
        <v>1</v>
      </c>
      <c r="Q1523">
        <f>IF(P1523=1,IF(COUNTIFS($C$2:C1523,C1523,$P$2:P1523,1)=1,1,0),0)</f>
        <v>1</v>
      </c>
    </row>
    <row r="1524">
      <c r="A1524" s="24" t="n">
        <v>46154</v>
      </c>
      <c r="B1524" s="25" t="n">
        <v>46143</v>
      </c>
      <c r="C1524" t="inlineStr">
        <is>
          <t>SO-26521</t>
        </is>
      </c>
      <c r="D1524" t="inlineStr">
        <is>
          <t>Vantrey Pantry</t>
        </is>
      </c>
      <c r="E1524" t="inlineStr">
        <is>
          <t>Grocer</t>
        </is>
      </c>
      <c r="F1524" t="inlineStr">
        <is>
          <t>West</t>
        </is>
      </c>
      <c r="G1524" t="inlineStr">
        <is>
          <t>Lena K.</t>
        </is>
      </c>
      <c r="H1524" t="inlineStr">
        <is>
          <t>Coffee beans 1kg</t>
        </is>
      </c>
      <c r="I1524" t="inlineStr">
        <is>
          <t>Beverages</t>
        </is>
      </c>
      <c r="J1524" t="n">
        <v>8</v>
      </c>
      <c r="K1524" s="26" t="n">
        <v>32.45</v>
      </c>
      <c r="L1524" s="26">
        <f>J1524*K1524</f>
        <v>259.6</v>
      </c>
      <c r="M1524" s="26" t="n">
        <v>20.97</v>
      </c>
      <c r="N1524" s="26">
        <f>J1524*M1524</f>
        <v>167.76</v>
      </c>
      <c r="O1524" s="26">
        <f>L1524-N1524</f>
        <v>91.84</v>
      </c>
      <c r="P1524">
        <f>IF(AND(OR(Dashboard!$C$5="All",F1524=Dashboard!$C$5),OR(Dashboard!$G$5="All",I1524=Dashboard!$G$5),OR(Dashboard!$K$5="All",G1524=Dashboard!$K$5)),1,0)</f>
        <v>1</v>
      </c>
      <c r="Q1524">
        <f>IF(P1524=1,IF(COUNTIFS($C$2:C1524,C1524,$P$2:P1524,1)=1,1,0),0)</f>
        <v>0</v>
      </c>
    </row>
    <row r="1525">
      <c r="A1525" s="24" t="n">
        <v>46154</v>
      </c>
      <c r="B1525" s="25" t="n">
        <v>46143</v>
      </c>
      <c r="C1525" t="inlineStr">
        <is>
          <t>SO-26521</t>
        </is>
      </c>
      <c r="D1525" t="inlineStr">
        <is>
          <t>Vantrey Pantry</t>
        </is>
      </c>
      <c r="E1525" t="inlineStr">
        <is>
          <t>Grocer</t>
        </is>
      </c>
      <c r="F1525" t="inlineStr">
        <is>
          <t>West</t>
        </is>
      </c>
      <c r="G1525" t="inlineStr">
        <is>
          <t>Lena K.</t>
        </is>
      </c>
      <c r="H1525" t="inlineStr">
        <is>
          <t>Brioche buns x24</t>
        </is>
      </c>
      <c r="I1525" t="inlineStr">
        <is>
          <t>Bakery</t>
        </is>
      </c>
      <c r="J1525" t="n">
        <v>11</v>
      </c>
      <c r="K1525" s="26" t="n">
        <v>27.19</v>
      </c>
      <c r="L1525" s="26">
        <f>J1525*K1525</f>
        <v>299.09</v>
      </c>
      <c r="M1525" s="26" t="n">
        <v>16.38</v>
      </c>
      <c r="N1525" s="26">
        <f>J1525*M1525</f>
        <v>180.18</v>
      </c>
      <c r="O1525" s="26">
        <f>L1525-N1525</f>
        <v>118.91</v>
      </c>
      <c r="P1525">
        <f>IF(AND(OR(Dashboard!$C$5="All",F1525=Dashboard!$C$5),OR(Dashboard!$G$5="All",I1525=Dashboard!$G$5),OR(Dashboard!$K$5="All",G1525=Dashboard!$K$5)),1,0)</f>
        <v>1</v>
      </c>
      <c r="Q1525">
        <f>IF(P1525=1,IF(COUNTIFS($C$2:C1525,C1525,$P$2:P1525,1)=1,1,0),0)</f>
        <v>0</v>
      </c>
    </row>
    <row r="1526">
      <c r="A1526" s="24" t="n">
        <v>46154</v>
      </c>
      <c r="B1526" s="25" t="n">
        <v>46143</v>
      </c>
      <c r="C1526" t="inlineStr">
        <is>
          <t>SO-26521</t>
        </is>
      </c>
      <c r="D1526" t="inlineStr">
        <is>
          <t>Vantrey Pantry</t>
        </is>
      </c>
      <c r="E1526" t="inlineStr">
        <is>
          <t>Grocer</t>
        </is>
      </c>
      <c r="F1526" t="inlineStr">
        <is>
          <t>West</t>
        </is>
      </c>
      <c r="G1526" t="inlineStr">
        <is>
          <t>Lena K.</t>
        </is>
      </c>
      <c r="H1526" t="inlineStr">
        <is>
          <t>Unsalted butter 5kg</t>
        </is>
      </c>
      <c r="I1526" t="inlineStr">
        <is>
          <t>Dairy &amp; eggs</t>
        </is>
      </c>
      <c r="J1526" t="n">
        <v>26</v>
      </c>
      <c r="K1526" s="26" t="n">
        <v>59.74</v>
      </c>
      <c r="L1526" s="26">
        <f>J1526*K1526</f>
        <v>1553.24</v>
      </c>
      <c r="M1526" s="26" t="n">
        <v>45.63</v>
      </c>
      <c r="N1526" s="26">
        <f>J1526*M1526</f>
        <v>1186.38</v>
      </c>
      <c r="O1526" s="26">
        <f>L1526-N1526</f>
        <v>366.86</v>
      </c>
      <c r="P1526">
        <f>IF(AND(OR(Dashboard!$C$5="All",F1526=Dashboard!$C$5),OR(Dashboard!$G$5="All",I1526=Dashboard!$G$5),OR(Dashboard!$K$5="All",G1526=Dashboard!$K$5)),1,0)</f>
        <v>1</v>
      </c>
      <c r="Q1526">
        <f>IF(P1526=1,IF(COUNTIFS($C$2:C1526,C1526,$P$2:P1526,1)=1,1,0),0)</f>
        <v>0</v>
      </c>
    </row>
    <row r="1527">
      <c r="A1527" s="24" t="n">
        <v>46154</v>
      </c>
      <c r="B1527" s="25" t="n">
        <v>46143</v>
      </c>
      <c r="C1527" t="inlineStr">
        <is>
          <t>SO-26531</t>
        </is>
      </c>
      <c r="D1527" t="inlineStr">
        <is>
          <t>Quarrow Café</t>
        </is>
      </c>
      <c r="E1527" t="inlineStr">
        <is>
          <t>Café</t>
        </is>
      </c>
      <c r="F1527" t="inlineStr">
        <is>
          <t>West</t>
        </is>
      </c>
      <c r="G1527" t="inlineStr">
        <is>
          <t>Lena K.</t>
        </is>
      </c>
      <c r="H1527" t="inlineStr">
        <is>
          <t>Rolled oats 5kg</t>
        </is>
      </c>
      <c r="I1527" t="inlineStr">
        <is>
          <t>Dry goods</t>
        </is>
      </c>
      <c r="J1527" t="n">
        <v>8</v>
      </c>
      <c r="K1527" s="26" t="n">
        <v>15.19</v>
      </c>
      <c r="L1527" s="26">
        <f>J1527*K1527</f>
        <v>121.52</v>
      </c>
      <c r="M1527" s="26" t="n">
        <v>10.29</v>
      </c>
      <c r="N1527" s="26">
        <f>J1527*M1527</f>
        <v>82.32</v>
      </c>
      <c r="O1527" s="26">
        <f>L1527-N1527</f>
        <v>39.2</v>
      </c>
      <c r="P1527">
        <f>IF(AND(OR(Dashboard!$C$5="All",F1527=Dashboard!$C$5),OR(Dashboard!$G$5="All",I1527=Dashboard!$G$5),OR(Dashboard!$K$5="All",G1527=Dashboard!$K$5)),1,0)</f>
        <v>1</v>
      </c>
      <c r="Q1527">
        <f>IF(P1527=1,IF(COUNTIFS($C$2:C1527,C1527,$P$2:P1527,1)=1,1,0),0)</f>
        <v>1</v>
      </c>
    </row>
    <row r="1528">
      <c r="A1528" s="24" t="n">
        <v>46154</v>
      </c>
      <c r="B1528" s="25" t="n">
        <v>46143</v>
      </c>
      <c r="C1528" t="inlineStr">
        <is>
          <t>SO-26531</t>
        </is>
      </c>
      <c r="D1528" t="inlineStr">
        <is>
          <t>Quarrow Café</t>
        </is>
      </c>
      <c r="E1528" t="inlineStr">
        <is>
          <t>Café</t>
        </is>
      </c>
      <c r="F1528" t="inlineStr">
        <is>
          <t>West</t>
        </is>
      </c>
      <c r="G1528" t="inlineStr">
        <is>
          <t>Lena K.</t>
        </is>
      </c>
      <c r="H1528" t="inlineStr">
        <is>
          <t>Bagels x36</t>
        </is>
      </c>
      <c r="I1528" t="inlineStr">
        <is>
          <t>Bakery</t>
        </is>
      </c>
      <c r="J1528" t="n">
        <v>2</v>
      </c>
      <c r="K1528" s="26" t="n">
        <v>39.66</v>
      </c>
      <c r="L1528" s="26">
        <f>J1528*K1528</f>
        <v>79.32</v>
      </c>
      <c r="M1528" s="26" t="n">
        <v>23.95</v>
      </c>
      <c r="N1528" s="26">
        <f>J1528*M1528</f>
        <v>47.9</v>
      </c>
      <c r="O1528" s="26">
        <f>L1528-N1528</f>
        <v>31.42</v>
      </c>
      <c r="P1528">
        <f>IF(AND(OR(Dashboard!$C$5="All",F1528=Dashboard!$C$5),OR(Dashboard!$G$5="All",I1528=Dashboard!$G$5),OR(Dashboard!$K$5="All",G1528=Dashboard!$K$5)),1,0)</f>
        <v>1</v>
      </c>
      <c r="Q1528">
        <f>IF(P1528=1,IF(COUNTIFS($C$2:C1528,C1528,$P$2:P1528,1)=1,1,0),0)</f>
        <v>0</v>
      </c>
    </row>
    <row r="1529">
      <c r="A1529" s="24" t="n">
        <v>46154</v>
      </c>
      <c r="B1529" s="25" t="n">
        <v>46143</v>
      </c>
      <c r="C1529" t="inlineStr">
        <is>
          <t>SO-26531</t>
        </is>
      </c>
      <c r="D1529" t="inlineStr">
        <is>
          <t>Quarrow Café</t>
        </is>
      </c>
      <c r="E1529" t="inlineStr">
        <is>
          <t>Café</t>
        </is>
      </c>
      <c r="F1529" t="inlineStr">
        <is>
          <t>West</t>
        </is>
      </c>
      <c r="G1529" t="inlineStr">
        <is>
          <t>Lena K.</t>
        </is>
      </c>
      <c r="H1529" t="inlineStr">
        <is>
          <t>Orange juice 2L x6</t>
        </is>
      </c>
      <c r="I1529" t="inlineStr">
        <is>
          <t>Beverages</t>
        </is>
      </c>
      <c r="J1529" t="n">
        <v>12</v>
      </c>
      <c r="K1529" s="26" t="n">
        <v>27.81</v>
      </c>
      <c r="L1529" s="26">
        <f>J1529*K1529</f>
        <v>333.72</v>
      </c>
      <c r="M1529" s="26" t="n">
        <v>17.2</v>
      </c>
      <c r="N1529" s="26">
        <f>J1529*M1529</f>
        <v>206.4</v>
      </c>
      <c r="O1529" s="26">
        <f>L1529-N1529</f>
        <v>127.32</v>
      </c>
      <c r="P1529">
        <f>IF(AND(OR(Dashboard!$C$5="All",F1529=Dashboard!$C$5),OR(Dashboard!$G$5="All",I1529=Dashboard!$G$5),OR(Dashboard!$K$5="All",G1529=Dashboard!$K$5)),1,0)</f>
        <v>1</v>
      </c>
      <c r="Q1529">
        <f>IF(P1529=1,IF(COUNTIFS($C$2:C1529,C1529,$P$2:P1529,1)=1,1,0),0)</f>
        <v>0</v>
      </c>
    </row>
    <row r="1530">
      <c r="A1530" s="24" t="n">
        <v>46154</v>
      </c>
      <c r="B1530" s="25" t="n">
        <v>46143</v>
      </c>
      <c r="C1530" t="inlineStr">
        <is>
          <t>SO-26531</t>
        </is>
      </c>
      <c r="D1530" t="inlineStr">
        <is>
          <t>Quarrow Café</t>
        </is>
      </c>
      <c r="E1530" t="inlineStr">
        <is>
          <t>Café</t>
        </is>
      </c>
      <c r="F1530" t="inlineStr">
        <is>
          <t>West</t>
        </is>
      </c>
      <c r="G1530" t="inlineStr">
        <is>
          <t>Lena K.</t>
        </is>
      </c>
      <c r="H1530" t="inlineStr">
        <is>
          <t>Cheddar block 2kg</t>
        </is>
      </c>
      <c r="I1530" t="inlineStr">
        <is>
          <t>Dairy &amp; eggs</t>
        </is>
      </c>
      <c r="J1530" t="n">
        <v>5</v>
      </c>
      <c r="K1530" s="26" t="n">
        <v>32.45</v>
      </c>
      <c r="L1530" s="26">
        <f>J1530*K1530</f>
        <v>162.25</v>
      </c>
      <c r="M1530" s="26" t="n">
        <v>25.58</v>
      </c>
      <c r="N1530" s="26">
        <f>J1530*M1530</f>
        <v>127.9</v>
      </c>
      <c r="O1530" s="26">
        <f>L1530-N1530</f>
        <v>34.35</v>
      </c>
      <c r="P1530">
        <f>IF(AND(OR(Dashboard!$C$5="All",F1530=Dashboard!$C$5),OR(Dashboard!$G$5="All",I1530=Dashboard!$G$5),OR(Dashboard!$K$5="All",G1530=Dashboard!$K$5)),1,0)</f>
        <v>1</v>
      </c>
      <c r="Q1530">
        <f>IF(P1530=1,IF(COUNTIFS($C$2:C1530,C1530,$P$2:P1530,1)=1,1,0),0)</f>
        <v>0</v>
      </c>
    </row>
    <row r="1531">
      <c r="A1531" s="24" t="n">
        <v>46154</v>
      </c>
      <c r="B1531" s="25" t="n">
        <v>46143</v>
      </c>
      <c r="C1531" t="inlineStr">
        <is>
          <t>SO-26543</t>
        </is>
      </c>
      <c r="D1531" t="inlineStr">
        <is>
          <t>Elsbrook Coffee House</t>
        </is>
      </c>
      <c r="E1531" t="inlineStr">
        <is>
          <t>Café</t>
        </is>
      </c>
      <c r="F1531" t="inlineStr">
        <is>
          <t>South</t>
        </is>
      </c>
      <c r="G1531" t="inlineStr">
        <is>
          <t>Tom W.</t>
        </is>
      </c>
      <c r="H1531" t="inlineStr">
        <is>
          <t>Bagels x36</t>
        </is>
      </c>
      <c r="I1531" t="inlineStr">
        <is>
          <t>Bakery</t>
        </is>
      </c>
      <c r="J1531" t="n">
        <v>12</v>
      </c>
      <c r="K1531" s="26" t="n">
        <v>39.66</v>
      </c>
      <c r="L1531" s="26">
        <f>J1531*K1531</f>
        <v>475.92</v>
      </c>
      <c r="M1531" s="26" t="n">
        <v>23.39</v>
      </c>
      <c r="N1531" s="26">
        <f>J1531*M1531</f>
        <v>280.68</v>
      </c>
      <c r="O1531" s="26">
        <f>L1531-N1531</f>
        <v>195.24</v>
      </c>
      <c r="P1531">
        <f>IF(AND(OR(Dashboard!$C$5="All",F1531=Dashboard!$C$5),OR(Dashboard!$G$5="All",I1531=Dashboard!$G$5),OR(Dashboard!$K$5="All",G1531=Dashboard!$K$5)),1,0)</f>
        <v>1</v>
      </c>
      <c r="Q1531">
        <f>IF(P1531=1,IF(COUNTIFS($C$2:C1531,C1531,$P$2:P1531,1)=1,1,0),0)</f>
        <v>1</v>
      </c>
    </row>
    <row r="1532">
      <c r="A1532" s="24" t="n">
        <v>46154</v>
      </c>
      <c r="B1532" s="25" t="n">
        <v>46143</v>
      </c>
      <c r="C1532" t="inlineStr">
        <is>
          <t>SO-26543</t>
        </is>
      </c>
      <c r="D1532" t="inlineStr">
        <is>
          <t>Elsbrook Coffee House</t>
        </is>
      </c>
      <c r="E1532" t="inlineStr">
        <is>
          <t>Café</t>
        </is>
      </c>
      <c r="F1532" t="inlineStr">
        <is>
          <t>South</t>
        </is>
      </c>
      <c r="G1532" t="inlineStr">
        <is>
          <t>Tom W.</t>
        </is>
      </c>
      <c r="H1532" t="inlineStr">
        <is>
          <t>Olive oil 4L</t>
        </is>
      </c>
      <c r="I1532" t="inlineStr">
        <is>
          <t>Dry goods</t>
        </is>
      </c>
      <c r="J1532" t="n">
        <v>10</v>
      </c>
      <c r="K1532" s="26" t="n">
        <v>40.07</v>
      </c>
      <c r="L1532" s="26">
        <f>J1532*K1532</f>
        <v>400.7</v>
      </c>
      <c r="M1532" s="26" t="n">
        <v>27.13</v>
      </c>
      <c r="N1532" s="26">
        <f>J1532*M1532</f>
        <v>271.3</v>
      </c>
      <c r="O1532" s="26">
        <f>L1532-N1532</f>
        <v>129.4</v>
      </c>
      <c r="P1532">
        <f>IF(AND(OR(Dashboard!$C$5="All",F1532=Dashboard!$C$5),OR(Dashboard!$G$5="All",I1532=Dashboard!$G$5),OR(Dashboard!$K$5="All",G1532=Dashboard!$K$5)),1,0)</f>
        <v>1</v>
      </c>
      <c r="Q1532">
        <f>IF(P1532=1,IF(COUNTIFS($C$2:C1532,C1532,$P$2:P1532,1)=1,1,0),0)</f>
        <v>0</v>
      </c>
    </row>
    <row r="1533">
      <c r="A1533" s="24" t="n">
        <v>46155</v>
      </c>
      <c r="B1533" s="25" t="n">
        <v>46143</v>
      </c>
      <c r="C1533" t="inlineStr">
        <is>
          <t>SO-26498</t>
        </is>
      </c>
      <c r="D1533" t="inlineStr">
        <is>
          <t>Grisdale Catering</t>
        </is>
      </c>
      <c r="E1533" t="inlineStr">
        <is>
          <t>Caterer</t>
        </is>
      </c>
      <c r="F1533" t="inlineStr">
        <is>
          <t>East</t>
        </is>
      </c>
      <c r="G1533" t="inlineStr">
        <is>
          <t>Priya N.</t>
        </is>
      </c>
      <c r="H1533" t="inlineStr">
        <is>
          <t>Croissant dough x48</t>
        </is>
      </c>
      <c r="I1533" t="inlineStr">
        <is>
          <t>Bakery</t>
        </is>
      </c>
      <c r="J1533" t="n">
        <v>2</v>
      </c>
      <c r="K1533" s="26" t="n">
        <v>69.22</v>
      </c>
      <c r="L1533" s="26">
        <f>J1533*K1533</f>
        <v>138.44</v>
      </c>
      <c r="M1533" s="26" t="n">
        <v>38.39</v>
      </c>
      <c r="N1533" s="26">
        <f>J1533*M1533</f>
        <v>76.78</v>
      </c>
      <c r="O1533" s="26">
        <f>L1533-N1533</f>
        <v>61.66</v>
      </c>
      <c r="P1533">
        <f>IF(AND(OR(Dashboard!$C$5="All",F1533=Dashboard!$C$5),OR(Dashboard!$G$5="All",I1533=Dashboard!$G$5),OR(Dashboard!$K$5="All",G1533=Dashboard!$K$5)),1,0)</f>
        <v>1</v>
      </c>
      <c r="Q1533">
        <f>IF(P1533=1,IF(COUNTIFS($C$2:C1533,C1533,$P$2:P1533,1)=1,1,0),0)</f>
        <v>1</v>
      </c>
    </row>
    <row r="1534">
      <c r="A1534" s="24" t="n">
        <v>46155</v>
      </c>
      <c r="B1534" s="25" t="n">
        <v>46143</v>
      </c>
      <c r="C1534" t="inlineStr">
        <is>
          <t>SO-26498</t>
        </is>
      </c>
      <c r="D1534" t="inlineStr">
        <is>
          <t>Grisdale Catering</t>
        </is>
      </c>
      <c r="E1534" t="inlineStr">
        <is>
          <t>Caterer</t>
        </is>
      </c>
      <c r="F1534" t="inlineStr">
        <is>
          <t>East</t>
        </is>
      </c>
      <c r="G1534" t="inlineStr">
        <is>
          <t>Priya N.</t>
        </is>
      </c>
      <c r="H1534" t="inlineStr">
        <is>
          <t>Unsalted butter 5kg</t>
        </is>
      </c>
      <c r="I1534" t="inlineStr">
        <is>
          <t>Dairy &amp; eggs</t>
        </is>
      </c>
      <c r="J1534" t="n">
        <v>11</v>
      </c>
      <c r="K1534" s="26" t="n">
        <v>59.74</v>
      </c>
      <c r="L1534" s="26">
        <f>J1534*K1534</f>
        <v>657.14</v>
      </c>
      <c r="M1534" s="26" t="n">
        <v>44.69</v>
      </c>
      <c r="N1534" s="26">
        <f>J1534*M1534</f>
        <v>491.59</v>
      </c>
      <c r="O1534" s="26">
        <f>L1534-N1534</f>
        <v>165.55</v>
      </c>
      <c r="P1534">
        <f>IF(AND(OR(Dashboard!$C$5="All",F1534=Dashboard!$C$5),OR(Dashboard!$G$5="All",I1534=Dashboard!$G$5),OR(Dashboard!$K$5="All",G1534=Dashboard!$K$5)),1,0)</f>
        <v>1</v>
      </c>
      <c r="Q1534">
        <f>IF(P1534=1,IF(COUNTIFS($C$2:C1534,C1534,$P$2:P1534,1)=1,1,0),0)</f>
        <v>0</v>
      </c>
    </row>
    <row r="1535">
      <c r="A1535" s="24" t="n">
        <v>46155</v>
      </c>
      <c r="B1535" s="25" t="n">
        <v>46143</v>
      </c>
      <c r="C1535" t="inlineStr">
        <is>
          <t>SO-26498</t>
        </is>
      </c>
      <c r="D1535" t="inlineStr">
        <is>
          <t>Grisdale Catering</t>
        </is>
      </c>
      <c r="E1535" t="inlineStr">
        <is>
          <t>Caterer</t>
        </is>
      </c>
      <c r="F1535" t="inlineStr">
        <is>
          <t>East</t>
        </is>
      </c>
      <c r="G1535" t="inlineStr">
        <is>
          <t>Priya N.</t>
        </is>
      </c>
      <c r="H1535" t="inlineStr">
        <is>
          <t>Arborio rice 5kg</t>
        </is>
      </c>
      <c r="I1535" t="inlineStr">
        <is>
          <t>Dry goods</t>
        </is>
      </c>
      <c r="J1535" t="n">
        <v>6</v>
      </c>
      <c r="K1535" s="26" t="n">
        <v>21.94</v>
      </c>
      <c r="L1535" s="26">
        <f>J1535*K1535</f>
        <v>131.64</v>
      </c>
      <c r="M1535" s="26" t="n">
        <v>15.38</v>
      </c>
      <c r="N1535" s="26">
        <f>J1535*M1535</f>
        <v>92.28</v>
      </c>
      <c r="O1535" s="26">
        <f>L1535-N1535</f>
        <v>39.36</v>
      </c>
      <c r="P1535">
        <f>IF(AND(OR(Dashboard!$C$5="All",F1535=Dashboard!$C$5),OR(Dashboard!$G$5="All",I1535=Dashboard!$G$5),OR(Dashboard!$K$5="All",G1535=Dashboard!$K$5)),1,0)</f>
        <v>1</v>
      </c>
      <c r="Q1535">
        <f>IF(P1535=1,IF(COUNTIFS($C$2:C1535,C1535,$P$2:P1535,1)=1,1,0),0)</f>
        <v>0</v>
      </c>
    </row>
    <row r="1536">
      <c r="A1536" s="24" t="n">
        <v>46156</v>
      </c>
      <c r="B1536" s="25" t="n">
        <v>46143</v>
      </c>
      <c r="C1536" t="inlineStr">
        <is>
          <t>SO-26526</t>
        </is>
      </c>
      <c r="D1536" t="inlineStr">
        <is>
          <t>Lumsey Kitchen</t>
        </is>
      </c>
      <c r="E1536" t="inlineStr">
        <is>
          <t>Restaurant</t>
        </is>
      </c>
      <c r="F1536" t="inlineStr">
        <is>
          <t>West</t>
        </is>
      </c>
      <c r="G1536" t="inlineStr">
        <is>
          <t>Lena K.</t>
        </is>
      </c>
      <c r="H1536" t="inlineStr">
        <is>
          <t>Plain flour 12.5kg</t>
        </is>
      </c>
      <c r="I1536" t="inlineStr">
        <is>
          <t>Dry goods</t>
        </is>
      </c>
      <c r="J1536" t="n">
        <v>8</v>
      </c>
      <c r="K1536" s="26" t="n">
        <v>25.34</v>
      </c>
      <c r="L1536" s="26">
        <f>J1536*K1536</f>
        <v>202.72</v>
      </c>
      <c r="M1536" s="26" t="n">
        <v>17.8</v>
      </c>
      <c r="N1536" s="26">
        <f>J1536*M1536</f>
        <v>142.4</v>
      </c>
      <c r="O1536" s="26">
        <f>L1536-N1536</f>
        <v>60.32</v>
      </c>
      <c r="P1536">
        <f>IF(AND(OR(Dashboard!$C$5="All",F1536=Dashboard!$C$5),OR(Dashboard!$G$5="All",I1536=Dashboard!$G$5),OR(Dashboard!$K$5="All",G1536=Dashboard!$K$5)),1,0)</f>
        <v>1</v>
      </c>
      <c r="Q1536">
        <f>IF(P1536=1,IF(COUNTIFS($C$2:C1536,C1536,$P$2:P1536,1)=1,1,0),0)</f>
        <v>1</v>
      </c>
    </row>
    <row r="1537">
      <c r="A1537" s="24" t="n">
        <v>46156</v>
      </c>
      <c r="B1537" s="25" t="n">
        <v>46143</v>
      </c>
      <c r="C1537" t="inlineStr">
        <is>
          <t>SO-26526</t>
        </is>
      </c>
      <c r="D1537" t="inlineStr">
        <is>
          <t>Lumsey Kitchen</t>
        </is>
      </c>
      <c r="E1537" t="inlineStr">
        <is>
          <t>Restaurant</t>
        </is>
      </c>
      <c r="F1537" t="inlineStr">
        <is>
          <t>West</t>
        </is>
      </c>
      <c r="G1537" t="inlineStr">
        <is>
          <t>Lena K.</t>
        </is>
      </c>
      <c r="H1537" t="inlineStr">
        <is>
          <t>Sourdough loaf x10</t>
        </is>
      </c>
      <c r="I1537" t="inlineStr">
        <is>
          <t>Bakery</t>
        </is>
      </c>
      <c r="J1537" t="n">
        <v>4</v>
      </c>
      <c r="K1537" s="26" t="n">
        <v>53.56</v>
      </c>
      <c r="L1537" s="26">
        <f>J1537*K1537</f>
        <v>214.24</v>
      </c>
      <c r="M1537" s="26" t="n">
        <v>31.86</v>
      </c>
      <c r="N1537" s="26">
        <f>J1537*M1537</f>
        <v>127.44</v>
      </c>
      <c r="O1537" s="26">
        <f>L1537-N1537</f>
        <v>86.8</v>
      </c>
      <c r="P1537">
        <f>IF(AND(OR(Dashboard!$C$5="All",F1537=Dashboard!$C$5),OR(Dashboard!$G$5="All",I1537=Dashboard!$G$5),OR(Dashboard!$K$5="All",G1537=Dashboard!$K$5)),1,0)</f>
        <v>1</v>
      </c>
      <c r="Q1537">
        <f>IF(P1537=1,IF(COUNTIFS($C$2:C1537,C1537,$P$2:P1537,1)=1,1,0),0)</f>
        <v>0</v>
      </c>
    </row>
    <row r="1538">
      <c r="A1538" s="24" t="n">
        <v>46156</v>
      </c>
      <c r="B1538" s="25" t="n">
        <v>46143</v>
      </c>
      <c r="C1538" t="inlineStr">
        <is>
          <t>SO-26526</t>
        </is>
      </c>
      <c r="D1538" t="inlineStr">
        <is>
          <t>Lumsey Kitchen</t>
        </is>
      </c>
      <c r="E1538" t="inlineStr">
        <is>
          <t>Restaurant</t>
        </is>
      </c>
      <c r="F1538" t="inlineStr">
        <is>
          <t>West</t>
        </is>
      </c>
      <c r="G1538" t="inlineStr">
        <is>
          <t>Lena K.</t>
        </is>
      </c>
      <c r="H1538" t="inlineStr">
        <is>
          <t>Full cream milk 2L x6</t>
        </is>
      </c>
      <c r="I1538" t="inlineStr">
        <is>
          <t>Dairy &amp; eggs</t>
        </is>
      </c>
      <c r="J1538" t="n">
        <v>14</v>
      </c>
      <c r="K1538" s="26" t="n">
        <v>16.07</v>
      </c>
      <c r="L1538" s="26">
        <f>J1538*K1538</f>
        <v>224.98</v>
      </c>
      <c r="M1538" s="26" t="n">
        <v>11.98</v>
      </c>
      <c r="N1538" s="26">
        <f>J1538*M1538</f>
        <v>167.72</v>
      </c>
      <c r="O1538" s="26">
        <f>L1538-N1538</f>
        <v>57.26</v>
      </c>
      <c r="P1538">
        <f>IF(AND(OR(Dashboard!$C$5="All",F1538=Dashboard!$C$5),OR(Dashboard!$G$5="All",I1538=Dashboard!$G$5),OR(Dashboard!$K$5="All",G1538=Dashboard!$K$5)),1,0)</f>
        <v>1</v>
      </c>
      <c r="Q1538">
        <f>IF(P1538=1,IF(COUNTIFS($C$2:C1538,C1538,$P$2:P1538,1)=1,1,0),0)</f>
        <v>0</v>
      </c>
    </row>
    <row r="1539">
      <c r="A1539" s="24" t="n">
        <v>46156</v>
      </c>
      <c r="B1539" s="25" t="n">
        <v>46143</v>
      </c>
      <c r="C1539" t="inlineStr">
        <is>
          <t>SO-26526</t>
        </is>
      </c>
      <c r="D1539" t="inlineStr">
        <is>
          <t>Lumsey Kitchen</t>
        </is>
      </c>
      <c r="E1539" t="inlineStr">
        <is>
          <t>Restaurant</t>
        </is>
      </c>
      <c r="F1539" t="inlineStr">
        <is>
          <t>West</t>
        </is>
      </c>
      <c r="G1539" t="inlineStr">
        <is>
          <t>Lena K.</t>
        </is>
      </c>
      <c r="H1539" t="inlineStr">
        <is>
          <t>Sparkling water 24pk</t>
        </is>
      </c>
      <c r="I1539" t="inlineStr">
        <is>
          <t>Beverages</t>
        </is>
      </c>
      <c r="J1539" t="n">
        <v>3</v>
      </c>
      <c r="K1539" s="26" t="n">
        <v>22.25</v>
      </c>
      <c r="L1539" s="26">
        <f>J1539*K1539</f>
        <v>66.75</v>
      </c>
      <c r="M1539" s="26" t="n">
        <v>13.35</v>
      </c>
      <c r="N1539" s="26">
        <f>J1539*M1539</f>
        <v>40.05</v>
      </c>
      <c r="O1539" s="26">
        <f>L1539-N1539</f>
        <v>26.7</v>
      </c>
      <c r="P1539">
        <f>IF(AND(OR(Dashboard!$C$5="All",F1539=Dashboard!$C$5),OR(Dashboard!$G$5="All",I1539=Dashboard!$G$5),OR(Dashboard!$K$5="All",G1539=Dashboard!$K$5)),1,0)</f>
        <v>1</v>
      </c>
      <c r="Q1539">
        <f>IF(P1539=1,IF(COUNTIFS($C$2:C1539,C1539,$P$2:P1539,1)=1,1,0),0)</f>
        <v>0</v>
      </c>
    </row>
    <row r="1540">
      <c r="A1540" s="24" t="n">
        <v>46158</v>
      </c>
      <c r="B1540" s="25" t="n">
        <v>46143</v>
      </c>
      <c r="C1540" t="inlineStr">
        <is>
          <t>SO-26495</t>
        </is>
      </c>
      <c r="D1540" t="inlineStr">
        <is>
          <t>Nethercot Espresso Bar</t>
        </is>
      </c>
      <c r="E1540" t="inlineStr">
        <is>
          <t>Café</t>
        </is>
      </c>
      <c r="F1540" t="inlineStr">
        <is>
          <t>North</t>
        </is>
      </c>
      <c r="G1540" t="inlineStr">
        <is>
          <t>Priya N.</t>
        </is>
      </c>
      <c r="H1540" t="inlineStr">
        <is>
          <t>Plain flour 12.5kg</t>
        </is>
      </c>
      <c r="I1540" t="inlineStr">
        <is>
          <t>Dry goods</t>
        </is>
      </c>
      <c r="J1540" t="n">
        <v>10</v>
      </c>
      <c r="K1540" s="26" t="n">
        <v>25.34</v>
      </c>
      <c r="L1540" s="26">
        <f>J1540*K1540</f>
        <v>253.4</v>
      </c>
      <c r="M1540" s="26" t="n">
        <v>17.92</v>
      </c>
      <c r="N1540" s="26">
        <f>J1540*M1540</f>
        <v>179.2</v>
      </c>
      <c r="O1540" s="26">
        <f>L1540-N1540</f>
        <v>74.2</v>
      </c>
      <c r="P1540">
        <f>IF(AND(OR(Dashboard!$C$5="All",F1540=Dashboard!$C$5),OR(Dashboard!$G$5="All",I1540=Dashboard!$G$5),OR(Dashboard!$K$5="All",G1540=Dashboard!$K$5)),1,0)</f>
        <v>1</v>
      </c>
      <c r="Q1540">
        <f>IF(P1540=1,IF(COUNTIFS($C$2:C1540,C1540,$P$2:P1540,1)=1,1,0),0)</f>
        <v>1</v>
      </c>
    </row>
    <row r="1541">
      <c r="A1541" s="24" t="n">
        <v>46158</v>
      </c>
      <c r="B1541" s="25" t="n">
        <v>46143</v>
      </c>
      <c r="C1541" t="inlineStr">
        <is>
          <t>SO-26495</t>
        </is>
      </c>
      <c r="D1541" t="inlineStr">
        <is>
          <t>Nethercot Espresso Bar</t>
        </is>
      </c>
      <c r="E1541" t="inlineStr">
        <is>
          <t>Café</t>
        </is>
      </c>
      <c r="F1541" t="inlineStr">
        <is>
          <t>North</t>
        </is>
      </c>
      <c r="G1541" t="inlineStr">
        <is>
          <t>Priya N.</t>
        </is>
      </c>
      <c r="H1541" t="inlineStr">
        <is>
          <t>Puff pastry sheets 5kg</t>
        </is>
      </c>
      <c r="I1541" t="inlineStr">
        <is>
          <t>Frozen</t>
        </is>
      </c>
      <c r="J1541" t="n">
        <v>12</v>
      </c>
      <c r="K1541" s="26" t="n">
        <v>35.02</v>
      </c>
      <c r="L1541" s="26">
        <f>J1541*K1541</f>
        <v>420.24</v>
      </c>
      <c r="M1541" s="26" t="n">
        <v>25.7</v>
      </c>
      <c r="N1541" s="26">
        <f>J1541*M1541</f>
        <v>308.4</v>
      </c>
      <c r="O1541" s="26">
        <f>L1541-N1541</f>
        <v>111.84</v>
      </c>
      <c r="P1541">
        <f>IF(AND(OR(Dashboard!$C$5="All",F1541=Dashboard!$C$5),OR(Dashboard!$G$5="All",I1541=Dashboard!$G$5),OR(Dashboard!$K$5="All",G1541=Dashboard!$K$5)),1,0)</f>
        <v>1</v>
      </c>
      <c r="Q1541">
        <f>IF(P1541=1,IF(COUNTIFS($C$2:C1541,C1541,$P$2:P1541,1)=1,1,0),0)</f>
        <v>0</v>
      </c>
    </row>
    <row r="1542">
      <c r="A1542" s="24" t="n">
        <v>46158</v>
      </c>
      <c r="B1542" s="25" t="n">
        <v>46143</v>
      </c>
      <c r="C1542" t="inlineStr">
        <is>
          <t>SO-26502</t>
        </is>
      </c>
      <c r="D1542" t="inlineStr">
        <is>
          <t>Nethercot Espresso Bar</t>
        </is>
      </c>
      <c r="E1542" t="inlineStr">
        <is>
          <t>Café</t>
        </is>
      </c>
      <c r="F1542" t="inlineStr">
        <is>
          <t>North</t>
        </is>
      </c>
      <c r="G1542" t="inlineStr">
        <is>
          <t>Priya N.</t>
        </is>
      </c>
      <c r="H1542" t="inlineStr">
        <is>
          <t>Chickpeas 2kg</t>
        </is>
      </c>
      <c r="I1542" t="inlineStr">
        <is>
          <t>Dry goods</t>
        </is>
      </c>
      <c r="J1542" t="n">
        <v>9</v>
      </c>
      <c r="K1542" s="26" t="n">
        <v>9.48</v>
      </c>
      <c r="L1542" s="26">
        <f>J1542*K1542</f>
        <v>85.32</v>
      </c>
      <c r="M1542" s="26" t="n">
        <v>6.83</v>
      </c>
      <c r="N1542" s="26">
        <f>J1542*M1542</f>
        <v>61.47</v>
      </c>
      <c r="O1542" s="26">
        <f>L1542-N1542</f>
        <v>23.85</v>
      </c>
      <c r="P1542">
        <f>IF(AND(OR(Dashboard!$C$5="All",F1542=Dashboard!$C$5),OR(Dashboard!$G$5="All",I1542=Dashboard!$G$5),OR(Dashboard!$K$5="All",G1542=Dashboard!$K$5)),1,0)</f>
        <v>1</v>
      </c>
      <c r="Q1542">
        <f>IF(P1542=1,IF(COUNTIFS($C$2:C1542,C1542,$P$2:P1542,1)=1,1,0),0)</f>
        <v>1</v>
      </c>
    </row>
    <row r="1543">
      <c r="A1543" s="24" t="n">
        <v>46158</v>
      </c>
      <c r="B1543" s="25" t="n">
        <v>46143</v>
      </c>
      <c r="C1543" t="inlineStr">
        <is>
          <t>SO-26502</t>
        </is>
      </c>
      <c r="D1543" t="inlineStr">
        <is>
          <t>Nethercot Espresso Bar</t>
        </is>
      </c>
      <c r="E1543" t="inlineStr">
        <is>
          <t>Café</t>
        </is>
      </c>
      <c r="F1543" t="inlineStr">
        <is>
          <t>North</t>
        </is>
      </c>
      <c r="G1543" t="inlineStr">
        <is>
          <t>Priya N.</t>
        </is>
      </c>
      <c r="H1543" t="inlineStr">
        <is>
          <t>Barista milk 1L x12</t>
        </is>
      </c>
      <c r="I1543" t="inlineStr">
        <is>
          <t>Dairy &amp; eggs</t>
        </is>
      </c>
      <c r="J1543" t="n">
        <v>13</v>
      </c>
      <c r="K1543" s="26" t="n">
        <v>27.19</v>
      </c>
      <c r="L1543" s="26">
        <f>J1543*K1543</f>
        <v>353.47</v>
      </c>
      <c r="M1543" s="26" t="n">
        <v>20.79</v>
      </c>
      <c r="N1543" s="26">
        <f>J1543*M1543</f>
        <v>270.27</v>
      </c>
      <c r="O1543" s="26">
        <f>L1543-N1543</f>
        <v>83.2000000000001</v>
      </c>
      <c r="P1543">
        <f>IF(AND(OR(Dashboard!$C$5="All",F1543=Dashboard!$C$5),OR(Dashboard!$G$5="All",I1543=Dashboard!$G$5),OR(Dashboard!$K$5="All",G1543=Dashboard!$K$5)),1,0)</f>
        <v>1</v>
      </c>
      <c r="Q1543">
        <f>IF(P1543=1,IF(COUNTIFS($C$2:C1543,C1543,$P$2:P1543,1)=1,1,0),0)</f>
        <v>0</v>
      </c>
    </row>
    <row r="1544">
      <c r="A1544" s="24" t="n">
        <v>46158</v>
      </c>
      <c r="B1544" s="25" t="n">
        <v>46143</v>
      </c>
      <c r="C1544" t="inlineStr">
        <is>
          <t>SO-26511</t>
        </is>
      </c>
      <c r="D1544" t="inlineStr">
        <is>
          <t>Fallowden Coffee House</t>
        </is>
      </c>
      <c r="E1544" t="inlineStr">
        <is>
          <t>Café</t>
        </is>
      </c>
      <c r="F1544" t="inlineStr">
        <is>
          <t>South</t>
        </is>
      </c>
      <c r="G1544" t="inlineStr">
        <is>
          <t>Tom W.</t>
        </is>
      </c>
      <c r="H1544" t="inlineStr">
        <is>
          <t>Full cream milk 2L x6</t>
        </is>
      </c>
      <c r="I1544" t="inlineStr">
        <is>
          <t>Dairy &amp; eggs</t>
        </is>
      </c>
      <c r="J1544" t="n">
        <v>12</v>
      </c>
      <c r="K1544" s="26" t="n">
        <v>16.07</v>
      </c>
      <c r="L1544" s="26">
        <f>J1544*K1544</f>
        <v>192.84</v>
      </c>
      <c r="M1544" s="26" t="n">
        <v>11.91</v>
      </c>
      <c r="N1544" s="26">
        <f>J1544*M1544</f>
        <v>142.92</v>
      </c>
      <c r="O1544" s="26">
        <f>L1544-N1544</f>
        <v>49.92</v>
      </c>
      <c r="P1544">
        <f>IF(AND(OR(Dashboard!$C$5="All",F1544=Dashboard!$C$5),OR(Dashboard!$G$5="All",I1544=Dashboard!$G$5),OR(Dashboard!$K$5="All",G1544=Dashboard!$K$5)),1,0)</f>
        <v>1</v>
      </c>
      <c r="Q1544">
        <f>IF(P1544=1,IF(COUNTIFS($C$2:C1544,C1544,$P$2:P1544,1)=1,1,0),0)</f>
        <v>1</v>
      </c>
    </row>
    <row r="1545">
      <c r="A1545" s="24" t="n">
        <v>46158</v>
      </c>
      <c r="B1545" s="25" t="n">
        <v>46143</v>
      </c>
      <c r="C1545" t="inlineStr">
        <is>
          <t>SO-26511</t>
        </is>
      </c>
      <c r="D1545" t="inlineStr">
        <is>
          <t>Fallowden Coffee House</t>
        </is>
      </c>
      <c r="E1545" t="inlineStr">
        <is>
          <t>Café</t>
        </is>
      </c>
      <c r="F1545" t="inlineStr">
        <is>
          <t>South</t>
        </is>
      </c>
      <c r="G1545" t="inlineStr">
        <is>
          <t>Tom W.</t>
        </is>
      </c>
      <c r="H1545" t="inlineStr">
        <is>
          <t>Loose-leaf tea 500g</t>
        </is>
      </c>
      <c r="I1545" t="inlineStr">
        <is>
          <t>Beverages</t>
        </is>
      </c>
      <c r="J1545" t="n">
        <v>8</v>
      </c>
      <c r="K1545" s="26" t="n">
        <v>19.47</v>
      </c>
      <c r="L1545" s="26">
        <f>J1545*K1545</f>
        <v>155.76</v>
      </c>
      <c r="M1545" s="26" t="n">
        <v>11.51</v>
      </c>
      <c r="N1545" s="26">
        <f>J1545*M1545</f>
        <v>92.08</v>
      </c>
      <c r="O1545" s="26">
        <f>L1545-N1545</f>
        <v>63.68</v>
      </c>
      <c r="P1545">
        <f>IF(AND(OR(Dashboard!$C$5="All",F1545=Dashboard!$C$5),OR(Dashboard!$G$5="All",I1545=Dashboard!$G$5),OR(Dashboard!$K$5="All",G1545=Dashboard!$K$5)),1,0)</f>
        <v>1</v>
      </c>
      <c r="Q1545">
        <f>IF(P1545=1,IF(COUNTIFS($C$2:C1545,C1545,$P$2:P1545,1)=1,1,0),0)</f>
        <v>0</v>
      </c>
    </row>
    <row r="1546">
      <c r="A1546" s="24" t="n">
        <v>46158</v>
      </c>
      <c r="B1546" s="25" t="n">
        <v>46143</v>
      </c>
      <c r="C1546" t="inlineStr">
        <is>
          <t>SO-26534</t>
        </is>
      </c>
      <c r="D1546" t="inlineStr">
        <is>
          <t>Haskett Café</t>
        </is>
      </c>
      <c r="E1546" t="inlineStr">
        <is>
          <t>Café</t>
        </is>
      </c>
      <c r="F1546" t="inlineStr">
        <is>
          <t>South</t>
        </is>
      </c>
      <c r="G1546" t="inlineStr">
        <is>
          <t>Tom W.</t>
        </is>
      </c>
      <c r="H1546" t="inlineStr">
        <is>
          <t>Arborio rice 5kg</t>
        </is>
      </c>
      <c r="I1546" t="inlineStr">
        <is>
          <t>Dry goods</t>
        </is>
      </c>
      <c r="J1546" t="n">
        <v>13</v>
      </c>
      <c r="K1546" s="26" t="n">
        <v>21.94</v>
      </c>
      <c r="L1546" s="26">
        <f>J1546*K1546</f>
        <v>285.22</v>
      </c>
      <c r="M1546" s="26" t="n">
        <v>15.06</v>
      </c>
      <c r="N1546" s="26">
        <f>J1546*M1546</f>
        <v>195.78</v>
      </c>
      <c r="O1546" s="26">
        <f>L1546-N1546</f>
        <v>89.44</v>
      </c>
      <c r="P1546">
        <f>IF(AND(OR(Dashboard!$C$5="All",F1546=Dashboard!$C$5),OR(Dashboard!$G$5="All",I1546=Dashboard!$G$5),OR(Dashboard!$K$5="All",G1546=Dashboard!$K$5)),1,0)</f>
        <v>1</v>
      </c>
      <c r="Q1546">
        <f>IF(P1546=1,IF(COUNTIFS($C$2:C1546,C1546,$P$2:P1546,1)=1,1,0),0)</f>
        <v>1</v>
      </c>
    </row>
    <row r="1547">
      <c r="A1547" s="24" t="n">
        <v>46158</v>
      </c>
      <c r="B1547" s="25" t="n">
        <v>46143</v>
      </c>
      <c r="C1547" t="inlineStr">
        <is>
          <t>SO-26534</t>
        </is>
      </c>
      <c r="D1547" t="inlineStr">
        <is>
          <t>Haskett Café</t>
        </is>
      </c>
      <c r="E1547" t="inlineStr">
        <is>
          <t>Café</t>
        </is>
      </c>
      <c r="F1547" t="inlineStr">
        <is>
          <t>South</t>
        </is>
      </c>
      <c r="G1547" t="inlineStr">
        <is>
          <t>Tom W.</t>
        </is>
      </c>
      <c r="H1547" t="inlineStr">
        <is>
          <t>Sparkling water 24pk</t>
        </is>
      </c>
      <c r="I1547" t="inlineStr">
        <is>
          <t>Beverages</t>
        </is>
      </c>
      <c r="J1547" t="n">
        <v>7</v>
      </c>
      <c r="K1547" s="26" t="n">
        <v>22.25</v>
      </c>
      <c r="L1547" s="26">
        <f>J1547*K1547</f>
        <v>155.75</v>
      </c>
      <c r="M1547" s="26" t="n">
        <v>13.31</v>
      </c>
      <c r="N1547" s="26">
        <f>J1547*M1547</f>
        <v>93.17</v>
      </c>
      <c r="O1547" s="26">
        <f>L1547-N1547</f>
        <v>62.58</v>
      </c>
      <c r="P1547">
        <f>IF(AND(OR(Dashboard!$C$5="All",F1547=Dashboard!$C$5),OR(Dashboard!$G$5="All",I1547=Dashboard!$G$5),OR(Dashboard!$K$5="All",G1547=Dashboard!$K$5)),1,0)</f>
        <v>1</v>
      </c>
      <c r="Q1547">
        <f>IF(P1547=1,IF(COUNTIFS($C$2:C1547,C1547,$P$2:P1547,1)=1,1,0),0)</f>
        <v>0</v>
      </c>
    </row>
    <row r="1548">
      <c r="A1548" s="24" t="n">
        <v>46159</v>
      </c>
      <c r="B1548" s="25" t="n">
        <v>46143</v>
      </c>
      <c r="C1548" t="inlineStr">
        <is>
          <t>SO-26523</t>
        </is>
      </c>
      <c r="D1548" t="inlineStr">
        <is>
          <t>Haskett Café</t>
        </is>
      </c>
      <c r="E1548" t="inlineStr">
        <is>
          <t>Café</t>
        </is>
      </c>
      <c r="F1548" t="inlineStr">
        <is>
          <t>South</t>
        </is>
      </c>
      <c r="G1548" t="inlineStr">
        <is>
          <t>Tom W.</t>
        </is>
      </c>
      <c r="H1548" t="inlineStr">
        <is>
          <t>Sparkling water 24pk</t>
        </is>
      </c>
      <c r="I1548" t="inlineStr">
        <is>
          <t>Beverages</t>
        </is>
      </c>
      <c r="J1548" t="n">
        <v>8</v>
      </c>
      <c r="K1548" s="26" t="n">
        <v>22.25</v>
      </c>
      <c r="L1548" s="26">
        <f>J1548*K1548</f>
        <v>178</v>
      </c>
      <c r="M1548" s="26" t="n">
        <v>13.54</v>
      </c>
      <c r="N1548" s="26">
        <f>J1548*M1548</f>
        <v>108.32</v>
      </c>
      <c r="O1548" s="26">
        <f>L1548-N1548</f>
        <v>69.68</v>
      </c>
      <c r="P1548">
        <f>IF(AND(OR(Dashboard!$C$5="All",F1548=Dashboard!$C$5),OR(Dashboard!$G$5="All",I1548=Dashboard!$G$5),OR(Dashboard!$K$5="All",G1548=Dashboard!$K$5)),1,0)</f>
        <v>1</v>
      </c>
      <c r="Q1548">
        <f>IF(P1548=1,IF(COUNTIFS($C$2:C1548,C1548,$P$2:P1548,1)=1,1,0),0)</f>
        <v>1</v>
      </c>
    </row>
    <row r="1549">
      <c r="A1549" s="24" t="n">
        <v>46159</v>
      </c>
      <c r="B1549" s="25" t="n">
        <v>46143</v>
      </c>
      <c r="C1549" t="inlineStr">
        <is>
          <t>SO-26523</t>
        </is>
      </c>
      <c r="D1549" t="inlineStr">
        <is>
          <t>Haskett Café</t>
        </is>
      </c>
      <c r="E1549" t="inlineStr">
        <is>
          <t>Café</t>
        </is>
      </c>
      <c r="F1549" t="inlineStr">
        <is>
          <t>South</t>
        </is>
      </c>
      <c r="G1549" t="inlineStr">
        <is>
          <t>Tom W.</t>
        </is>
      </c>
      <c r="H1549" t="inlineStr">
        <is>
          <t>Rolled oats 5kg</t>
        </is>
      </c>
      <c r="I1549" t="inlineStr">
        <is>
          <t>Dry goods</t>
        </is>
      </c>
      <c r="J1549" t="n">
        <v>13</v>
      </c>
      <c r="K1549" s="26" t="n">
        <v>15.19</v>
      </c>
      <c r="L1549" s="26">
        <f>J1549*K1549</f>
        <v>197.47</v>
      </c>
      <c r="M1549" s="26" t="n">
        <v>10.29</v>
      </c>
      <c r="N1549" s="26">
        <f>J1549*M1549</f>
        <v>133.77</v>
      </c>
      <c r="O1549" s="26">
        <f>L1549-N1549</f>
        <v>63.7</v>
      </c>
      <c r="P1549">
        <f>IF(AND(OR(Dashboard!$C$5="All",F1549=Dashboard!$C$5),OR(Dashboard!$G$5="All",I1549=Dashboard!$G$5),OR(Dashboard!$K$5="All",G1549=Dashboard!$K$5)),1,0)</f>
        <v>1</v>
      </c>
      <c r="Q1549">
        <f>IF(P1549=1,IF(COUNTIFS($C$2:C1549,C1549,$P$2:P1549,1)=1,1,0),0)</f>
        <v>0</v>
      </c>
    </row>
    <row r="1550">
      <c r="A1550" s="24" t="n">
        <v>46159</v>
      </c>
      <c r="B1550" s="25" t="n">
        <v>46143</v>
      </c>
      <c r="C1550" t="inlineStr">
        <is>
          <t>SO-26523</t>
        </is>
      </c>
      <c r="D1550" t="inlineStr">
        <is>
          <t>Haskett Café</t>
        </is>
      </c>
      <c r="E1550" t="inlineStr">
        <is>
          <t>Café</t>
        </is>
      </c>
      <c r="F1550" t="inlineStr">
        <is>
          <t>South</t>
        </is>
      </c>
      <c r="G1550" t="inlineStr">
        <is>
          <t>Tom W.</t>
        </is>
      </c>
      <c r="H1550" t="inlineStr">
        <is>
          <t>Brioche buns x24</t>
        </is>
      </c>
      <c r="I1550" t="inlineStr">
        <is>
          <t>Bakery</t>
        </is>
      </c>
      <c r="J1550" t="n">
        <v>11</v>
      </c>
      <c r="K1550" s="26" t="n">
        <v>27.19</v>
      </c>
      <c r="L1550" s="26">
        <f>J1550*K1550</f>
        <v>299.09</v>
      </c>
      <c r="M1550" s="26" t="n">
        <v>16.05</v>
      </c>
      <c r="N1550" s="26">
        <f>J1550*M1550</f>
        <v>176.55</v>
      </c>
      <c r="O1550" s="26">
        <f>L1550-N1550</f>
        <v>122.54</v>
      </c>
      <c r="P1550">
        <f>IF(AND(OR(Dashboard!$C$5="All",F1550=Dashboard!$C$5),OR(Dashboard!$G$5="All",I1550=Dashboard!$G$5),OR(Dashboard!$K$5="All",G1550=Dashboard!$K$5)),1,0)</f>
        <v>1</v>
      </c>
      <c r="Q1550">
        <f>IF(P1550=1,IF(COUNTIFS($C$2:C1550,C1550,$P$2:P1550,1)=1,1,0),0)</f>
        <v>0</v>
      </c>
    </row>
    <row r="1551">
      <c r="A1551" s="24" t="n">
        <v>46159</v>
      </c>
      <c r="B1551" s="25" t="n">
        <v>46143</v>
      </c>
      <c r="C1551" t="inlineStr">
        <is>
          <t>SO-26528</t>
        </is>
      </c>
      <c r="D1551" t="inlineStr">
        <is>
          <t>Marrowfield Coffee House</t>
        </is>
      </c>
      <c r="E1551" t="inlineStr">
        <is>
          <t>Café</t>
        </is>
      </c>
      <c r="F1551" t="inlineStr">
        <is>
          <t>Regional</t>
        </is>
      </c>
      <c r="G1551" t="inlineStr">
        <is>
          <t>Sam O.</t>
        </is>
      </c>
      <c r="H1551" t="inlineStr">
        <is>
          <t>Puff pastry sheets 5kg</t>
        </is>
      </c>
      <c r="I1551" t="inlineStr">
        <is>
          <t>Frozen</t>
        </is>
      </c>
      <c r="J1551" t="n">
        <v>9</v>
      </c>
      <c r="K1551" s="26" t="n">
        <v>35.02</v>
      </c>
      <c r="L1551" s="26">
        <f>J1551*K1551</f>
        <v>315.18</v>
      </c>
      <c r="M1551" s="26" t="n">
        <v>24.49</v>
      </c>
      <c r="N1551" s="26">
        <f>J1551*M1551</f>
        <v>220.41</v>
      </c>
      <c r="O1551" s="26">
        <f>L1551-N1551</f>
        <v>94.77</v>
      </c>
      <c r="P1551">
        <f>IF(AND(OR(Dashboard!$C$5="All",F1551=Dashboard!$C$5),OR(Dashboard!$G$5="All",I1551=Dashboard!$G$5),OR(Dashboard!$K$5="All",G1551=Dashboard!$K$5)),1,0)</f>
        <v>1</v>
      </c>
      <c r="Q1551">
        <f>IF(P1551=1,IF(COUNTIFS($C$2:C1551,C1551,$P$2:P1551,1)=1,1,0),0)</f>
        <v>1</v>
      </c>
    </row>
    <row r="1552">
      <c r="A1552" s="24" t="n">
        <v>46159</v>
      </c>
      <c r="B1552" s="25" t="n">
        <v>46143</v>
      </c>
      <c r="C1552" t="inlineStr">
        <is>
          <t>SO-26528</t>
        </is>
      </c>
      <c r="D1552" t="inlineStr">
        <is>
          <t>Marrowfield Coffee House</t>
        </is>
      </c>
      <c r="E1552" t="inlineStr">
        <is>
          <t>Café</t>
        </is>
      </c>
      <c r="F1552" t="inlineStr">
        <is>
          <t>Regional</t>
        </is>
      </c>
      <c r="G1552" t="inlineStr">
        <is>
          <t>Sam O.</t>
        </is>
      </c>
      <c r="H1552" t="inlineStr">
        <is>
          <t>Loose-leaf tea 500g</t>
        </is>
      </c>
      <c r="I1552" t="inlineStr">
        <is>
          <t>Beverages</t>
        </is>
      </c>
      <c r="J1552" t="n">
        <v>13</v>
      </c>
      <c r="K1552" s="26" t="n">
        <v>19.47</v>
      </c>
      <c r="L1552" s="26">
        <f>J1552*K1552</f>
        <v>253.11</v>
      </c>
      <c r="M1552" s="26" t="n">
        <v>11.65</v>
      </c>
      <c r="N1552" s="26">
        <f>J1552*M1552</f>
        <v>151.45</v>
      </c>
      <c r="O1552" s="26">
        <f>L1552-N1552</f>
        <v>101.66</v>
      </c>
      <c r="P1552">
        <f>IF(AND(OR(Dashboard!$C$5="All",F1552=Dashboard!$C$5),OR(Dashboard!$G$5="All",I1552=Dashboard!$G$5),OR(Dashboard!$K$5="All",G1552=Dashboard!$K$5)),1,0)</f>
        <v>1</v>
      </c>
      <c r="Q1552">
        <f>IF(P1552=1,IF(COUNTIFS($C$2:C1552,C1552,$P$2:P1552,1)=1,1,0),0)</f>
        <v>0</v>
      </c>
    </row>
    <row r="1553">
      <c r="A1553" s="24" t="n">
        <v>46159</v>
      </c>
      <c r="B1553" s="25" t="n">
        <v>46143</v>
      </c>
      <c r="C1553" t="inlineStr">
        <is>
          <t>SO-26528</t>
        </is>
      </c>
      <c r="D1553" t="inlineStr">
        <is>
          <t>Marrowfield Coffee House</t>
        </is>
      </c>
      <c r="E1553" t="inlineStr">
        <is>
          <t>Café</t>
        </is>
      </c>
      <c r="F1553" t="inlineStr">
        <is>
          <t>Regional</t>
        </is>
      </c>
      <c r="G1553" t="inlineStr">
        <is>
          <t>Sam O.</t>
        </is>
      </c>
      <c r="H1553" t="inlineStr">
        <is>
          <t>Plain flour 12.5kg</t>
        </is>
      </c>
      <c r="I1553" t="inlineStr">
        <is>
          <t>Dry goods</t>
        </is>
      </c>
      <c r="J1553" t="n">
        <v>10</v>
      </c>
      <c r="K1553" s="26" t="n">
        <v>25.34</v>
      </c>
      <c r="L1553" s="26">
        <f>J1553*K1553</f>
        <v>253.4</v>
      </c>
      <c r="M1553" s="26" t="n">
        <v>17.26</v>
      </c>
      <c r="N1553" s="26">
        <f>J1553*M1553</f>
        <v>172.6</v>
      </c>
      <c r="O1553" s="26">
        <f>L1553-N1553</f>
        <v>80.8</v>
      </c>
      <c r="P1553">
        <f>IF(AND(OR(Dashboard!$C$5="All",F1553=Dashboard!$C$5),OR(Dashboard!$G$5="All",I1553=Dashboard!$G$5),OR(Dashboard!$K$5="All",G1553=Dashboard!$K$5)),1,0)</f>
        <v>1</v>
      </c>
      <c r="Q1553">
        <f>IF(P1553=1,IF(COUNTIFS($C$2:C1553,C1553,$P$2:P1553,1)=1,1,0),0)</f>
        <v>0</v>
      </c>
    </row>
    <row r="1554">
      <c r="A1554" s="24" t="n">
        <v>46159</v>
      </c>
      <c r="B1554" s="25" t="n">
        <v>46143</v>
      </c>
      <c r="C1554" t="inlineStr">
        <is>
          <t>SO-26528</t>
        </is>
      </c>
      <c r="D1554" t="inlineStr">
        <is>
          <t>Marrowfield Coffee House</t>
        </is>
      </c>
      <c r="E1554" t="inlineStr">
        <is>
          <t>Café</t>
        </is>
      </c>
      <c r="F1554" t="inlineStr">
        <is>
          <t>Regional</t>
        </is>
      </c>
      <c r="G1554" t="inlineStr">
        <is>
          <t>Sam O.</t>
        </is>
      </c>
      <c r="H1554" t="inlineStr">
        <is>
          <t>Unsalted butter 5kg</t>
        </is>
      </c>
      <c r="I1554" t="inlineStr">
        <is>
          <t>Dairy &amp; eggs</t>
        </is>
      </c>
      <c r="J1554" t="n">
        <v>12</v>
      </c>
      <c r="K1554" s="26" t="n">
        <v>59.74</v>
      </c>
      <c r="L1554" s="26">
        <f>J1554*K1554</f>
        <v>716.88</v>
      </c>
      <c r="M1554" s="26" t="n">
        <v>45.22</v>
      </c>
      <c r="N1554" s="26">
        <f>J1554*M1554</f>
        <v>542.64</v>
      </c>
      <c r="O1554" s="26">
        <f>L1554-N1554</f>
        <v>174.24</v>
      </c>
      <c r="P1554">
        <f>IF(AND(OR(Dashboard!$C$5="All",F1554=Dashboard!$C$5),OR(Dashboard!$G$5="All",I1554=Dashboard!$G$5),OR(Dashboard!$K$5="All",G1554=Dashboard!$K$5)),1,0)</f>
        <v>1</v>
      </c>
      <c r="Q1554">
        <f>IF(P1554=1,IF(COUNTIFS($C$2:C1554,C1554,$P$2:P1554,1)=1,1,0),0)</f>
        <v>0</v>
      </c>
    </row>
    <row r="1555">
      <c r="A1555" s="24" t="n">
        <v>46159</v>
      </c>
      <c r="B1555" s="25" t="n">
        <v>46143</v>
      </c>
      <c r="C1555" t="inlineStr">
        <is>
          <t>SO-26539</t>
        </is>
      </c>
      <c r="D1555" t="inlineStr">
        <is>
          <t>Oskaby Coffee House</t>
        </is>
      </c>
      <c r="E1555" t="inlineStr">
        <is>
          <t>Café</t>
        </is>
      </c>
      <c r="F1555" t="inlineStr">
        <is>
          <t>South</t>
        </is>
      </c>
      <c r="G1555" t="inlineStr">
        <is>
          <t>Tom W.</t>
        </is>
      </c>
      <c r="H1555" t="inlineStr">
        <is>
          <t>Brioche buns x24</t>
        </is>
      </c>
      <c r="I1555" t="inlineStr">
        <is>
          <t>Bakery</t>
        </is>
      </c>
      <c r="J1555" t="n">
        <v>5</v>
      </c>
      <c r="K1555" s="26" t="n">
        <v>27.19</v>
      </c>
      <c r="L1555" s="26">
        <f>J1555*K1555</f>
        <v>135.95</v>
      </c>
      <c r="M1555" s="26" t="n">
        <v>15.5</v>
      </c>
      <c r="N1555" s="26">
        <f>J1555*M1555</f>
        <v>77.5</v>
      </c>
      <c r="O1555" s="26">
        <f>L1555-N1555</f>
        <v>58.45</v>
      </c>
      <c r="P1555">
        <f>IF(AND(OR(Dashboard!$C$5="All",F1555=Dashboard!$C$5),OR(Dashboard!$G$5="All",I1555=Dashboard!$G$5),OR(Dashboard!$K$5="All",G1555=Dashboard!$K$5)),1,0)</f>
        <v>1</v>
      </c>
      <c r="Q1555">
        <f>IF(P1555=1,IF(COUNTIFS($C$2:C1555,C1555,$P$2:P1555,1)=1,1,0),0)</f>
        <v>1</v>
      </c>
    </row>
    <row r="1556">
      <c r="A1556" s="24" t="n">
        <v>46159</v>
      </c>
      <c r="B1556" s="25" t="n">
        <v>46143</v>
      </c>
      <c r="C1556" t="inlineStr">
        <is>
          <t>SO-26539</t>
        </is>
      </c>
      <c r="D1556" t="inlineStr">
        <is>
          <t>Oskaby Coffee House</t>
        </is>
      </c>
      <c r="E1556" t="inlineStr">
        <is>
          <t>Café</t>
        </is>
      </c>
      <c r="F1556" t="inlineStr">
        <is>
          <t>South</t>
        </is>
      </c>
      <c r="G1556" t="inlineStr">
        <is>
          <t>Tom W.</t>
        </is>
      </c>
      <c r="H1556" t="inlineStr">
        <is>
          <t>Sparkling water 24pk</t>
        </is>
      </c>
      <c r="I1556" t="inlineStr">
        <is>
          <t>Beverages</t>
        </is>
      </c>
      <c r="J1556" t="n">
        <v>4</v>
      </c>
      <c r="K1556" s="26" t="n">
        <v>22.25</v>
      </c>
      <c r="L1556" s="26">
        <f>J1556*K1556</f>
        <v>89</v>
      </c>
      <c r="M1556" s="26" t="n">
        <v>14.01</v>
      </c>
      <c r="N1556" s="26">
        <f>J1556*M1556</f>
        <v>56.04</v>
      </c>
      <c r="O1556" s="26">
        <f>L1556-N1556</f>
        <v>32.96</v>
      </c>
      <c r="P1556">
        <f>IF(AND(OR(Dashboard!$C$5="All",F1556=Dashboard!$C$5),OR(Dashboard!$G$5="All",I1556=Dashboard!$G$5),OR(Dashboard!$K$5="All",G1556=Dashboard!$K$5)),1,0)</f>
        <v>1</v>
      </c>
      <c r="Q1556">
        <f>IF(P1556=1,IF(COUNTIFS($C$2:C1556,C1556,$P$2:P1556,1)=1,1,0),0)</f>
        <v>0</v>
      </c>
    </row>
    <row r="1557">
      <c r="A1557" s="24" t="n">
        <v>46159</v>
      </c>
      <c r="B1557" s="25" t="n">
        <v>46143</v>
      </c>
      <c r="C1557" t="inlineStr">
        <is>
          <t>SO-26539</t>
        </is>
      </c>
      <c r="D1557" t="inlineStr">
        <is>
          <t>Oskaby Coffee House</t>
        </is>
      </c>
      <c r="E1557" t="inlineStr">
        <is>
          <t>Café</t>
        </is>
      </c>
      <c r="F1557" t="inlineStr">
        <is>
          <t>South</t>
        </is>
      </c>
      <c r="G1557" t="inlineStr">
        <is>
          <t>Tom W.</t>
        </is>
      </c>
      <c r="H1557" t="inlineStr">
        <is>
          <t>Puff pastry sheets 5kg</t>
        </is>
      </c>
      <c r="I1557" t="inlineStr">
        <is>
          <t>Frozen</t>
        </is>
      </c>
      <c r="J1557" t="n">
        <v>7</v>
      </c>
      <c r="K1557" s="26" t="n">
        <v>35.02</v>
      </c>
      <c r="L1557" s="26">
        <f>J1557*K1557</f>
        <v>245.14</v>
      </c>
      <c r="M1557" s="26" t="n">
        <v>24.76</v>
      </c>
      <c r="N1557" s="26">
        <f>J1557*M1557</f>
        <v>173.32</v>
      </c>
      <c r="O1557" s="26">
        <f>L1557-N1557</f>
        <v>71.82</v>
      </c>
      <c r="P1557">
        <f>IF(AND(OR(Dashboard!$C$5="All",F1557=Dashboard!$C$5),OR(Dashboard!$G$5="All",I1557=Dashboard!$G$5),OR(Dashboard!$K$5="All",G1557=Dashboard!$K$5)),1,0)</f>
        <v>1</v>
      </c>
      <c r="Q1557">
        <f>IF(P1557=1,IF(COUNTIFS($C$2:C1557,C1557,$P$2:P1557,1)=1,1,0),0)</f>
        <v>0</v>
      </c>
    </row>
    <row r="1558">
      <c r="A1558" s="24" t="n">
        <v>46159</v>
      </c>
      <c r="B1558" s="25" t="n">
        <v>46143</v>
      </c>
      <c r="C1558" t="inlineStr">
        <is>
          <t>SO-26539</t>
        </is>
      </c>
      <c r="D1558" t="inlineStr">
        <is>
          <t>Oskaby Coffee House</t>
        </is>
      </c>
      <c r="E1558" t="inlineStr">
        <is>
          <t>Café</t>
        </is>
      </c>
      <c r="F1558" t="inlineStr">
        <is>
          <t>South</t>
        </is>
      </c>
      <c r="G1558" t="inlineStr">
        <is>
          <t>Tom W.</t>
        </is>
      </c>
      <c r="H1558" t="inlineStr">
        <is>
          <t>Unsalted butter 5kg</t>
        </is>
      </c>
      <c r="I1558" t="inlineStr">
        <is>
          <t>Dairy &amp; eggs</t>
        </is>
      </c>
      <c r="J1558" t="n">
        <v>7</v>
      </c>
      <c r="K1558" s="26" t="n">
        <v>59.74</v>
      </c>
      <c r="L1558" s="26">
        <f>J1558*K1558</f>
        <v>418.18</v>
      </c>
      <c r="M1558" s="26" t="n">
        <v>45.57</v>
      </c>
      <c r="N1558" s="26">
        <f>J1558*M1558</f>
        <v>318.99</v>
      </c>
      <c r="O1558" s="26">
        <f>L1558-N1558</f>
        <v>99.19</v>
      </c>
      <c r="P1558">
        <f>IF(AND(OR(Dashboard!$C$5="All",F1558=Dashboard!$C$5),OR(Dashboard!$G$5="All",I1558=Dashboard!$G$5),OR(Dashboard!$K$5="All",G1558=Dashboard!$K$5)),1,0)</f>
        <v>1</v>
      </c>
      <c r="Q1558">
        <f>IF(P1558=1,IF(COUNTIFS($C$2:C1558,C1558,$P$2:P1558,1)=1,1,0),0)</f>
        <v>0</v>
      </c>
    </row>
    <row r="1559">
      <c r="A1559" s="24" t="n">
        <v>46160</v>
      </c>
      <c r="B1559" s="25" t="n">
        <v>46143</v>
      </c>
      <c r="C1559" t="inlineStr">
        <is>
          <t>SO-26507</t>
        </is>
      </c>
      <c r="D1559" t="inlineStr">
        <is>
          <t>Ashgrin Bistro</t>
        </is>
      </c>
      <c r="E1559" t="inlineStr">
        <is>
          <t>Restaurant</t>
        </is>
      </c>
      <c r="F1559" t="inlineStr">
        <is>
          <t>West</t>
        </is>
      </c>
      <c r="G1559" t="inlineStr">
        <is>
          <t>Lena K.</t>
        </is>
      </c>
      <c r="H1559" t="inlineStr">
        <is>
          <t>Bagels x36</t>
        </is>
      </c>
      <c r="I1559" t="inlineStr">
        <is>
          <t>Bakery</t>
        </is>
      </c>
      <c r="J1559" t="n">
        <v>4</v>
      </c>
      <c r="K1559" s="26" t="n">
        <v>39.66</v>
      </c>
      <c r="L1559" s="26">
        <f>J1559*K1559</f>
        <v>158.64</v>
      </c>
      <c r="M1559" s="26" t="n">
        <v>24.04</v>
      </c>
      <c r="N1559" s="26">
        <f>J1559*M1559</f>
        <v>96.16</v>
      </c>
      <c r="O1559" s="26">
        <f>L1559-N1559</f>
        <v>62.48</v>
      </c>
      <c r="P1559">
        <f>IF(AND(OR(Dashboard!$C$5="All",F1559=Dashboard!$C$5),OR(Dashboard!$G$5="All",I1559=Dashboard!$G$5),OR(Dashboard!$K$5="All",G1559=Dashboard!$K$5)),1,0)</f>
        <v>1</v>
      </c>
      <c r="Q1559">
        <f>IF(P1559=1,IF(COUNTIFS($C$2:C1559,C1559,$P$2:P1559,1)=1,1,0),0)</f>
        <v>1</v>
      </c>
    </row>
    <row r="1560">
      <c r="A1560" s="24" t="n">
        <v>46160</v>
      </c>
      <c r="B1560" s="25" t="n">
        <v>46143</v>
      </c>
      <c r="C1560" t="inlineStr">
        <is>
          <t>SO-26507</t>
        </is>
      </c>
      <c r="D1560" t="inlineStr">
        <is>
          <t>Ashgrin Bistro</t>
        </is>
      </c>
      <c r="E1560" t="inlineStr">
        <is>
          <t>Restaurant</t>
        </is>
      </c>
      <c r="F1560" t="inlineStr">
        <is>
          <t>West</t>
        </is>
      </c>
      <c r="G1560" t="inlineStr">
        <is>
          <t>Lena K.</t>
        </is>
      </c>
      <c r="H1560" t="inlineStr">
        <is>
          <t>Frozen berries 2kg</t>
        </is>
      </c>
      <c r="I1560" t="inlineStr">
        <is>
          <t>Frozen</t>
        </is>
      </c>
      <c r="J1560" t="n">
        <v>5</v>
      </c>
      <c r="K1560" s="26" t="n">
        <v>20.39</v>
      </c>
      <c r="L1560" s="26">
        <f>J1560*K1560</f>
        <v>101.95</v>
      </c>
      <c r="M1560" s="26" t="n">
        <v>15.03</v>
      </c>
      <c r="N1560" s="26">
        <f>J1560*M1560</f>
        <v>75.15</v>
      </c>
      <c r="O1560" s="26">
        <f>L1560-N1560</f>
        <v>26.8</v>
      </c>
      <c r="P1560">
        <f>IF(AND(OR(Dashboard!$C$5="All",F1560=Dashboard!$C$5),OR(Dashboard!$G$5="All",I1560=Dashboard!$G$5),OR(Dashboard!$K$5="All",G1560=Dashboard!$K$5)),1,0)</f>
        <v>1</v>
      </c>
      <c r="Q1560">
        <f>IF(P1560=1,IF(COUNTIFS($C$2:C1560,C1560,$P$2:P1560,1)=1,1,0),0)</f>
        <v>0</v>
      </c>
    </row>
    <row r="1561">
      <c r="A1561" s="24" t="n">
        <v>46160</v>
      </c>
      <c r="B1561" s="25" t="n">
        <v>46143</v>
      </c>
      <c r="C1561" t="inlineStr">
        <is>
          <t>SO-26507</t>
        </is>
      </c>
      <c r="D1561" t="inlineStr">
        <is>
          <t>Ashgrin Bistro</t>
        </is>
      </c>
      <c r="E1561" t="inlineStr">
        <is>
          <t>Restaurant</t>
        </is>
      </c>
      <c r="F1561" t="inlineStr">
        <is>
          <t>West</t>
        </is>
      </c>
      <c r="G1561" t="inlineStr">
        <is>
          <t>Lena K.</t>
        </is>
      </c>
      <c r="H1561" t="inlineStr">
        <is>
          <t>Cheddar block 2kg</t>
        </is>
      </c>
      <c r="I1561" t="inlineStr">
        <is>
          <t>Dairy &amp; eggs</t>
        </is>
      </c>
      <c r="J1561" t="n">
        <v>5</v>
      </c>
      <c r="K1561" s="26" t="n">
        <v>32.45</v>
      </c>
      <c r="L1561" s="26">
        <f>J1561*K1561</f>
        <v>162.25</v>
      </c>
      <c r="M1561" s="26" t="n">
        <v>23.74</v>
      </c>
      <c r="N1561" s="26">
        <f>J1561*M1561</f>
        <v>118.7</v>
      </c>
      <c r="O1561" s="26">
        <f>L1561-N1561</f>
        <v>43.55</v>
      </c>
      <c r="P1561">
        <f>IF(AND(OR(Dashboard!$C$5="All",F1561=Dashboard!$C$5),OR(Dashboard!$G$5="All",I1561=Dashboard!$G$5),OR(Dashboard!$K$5="All",G1561=Dashboard!$K$5)),1,0)</f>
        <v>1</v>
      </c>
      <c r="Q1561">
        <f>IF(P1561=1,IF(COUNTIFS($C$2:C1561,C1561,$P$2:P1561,1)=1,1,0),0)</f>
        <v>0</v>
      </c>
    </row>
    <row r="1562">
      <c r="A1562" s="24" t="n">
        <v>46160</v>
      </c>
      <c r="B1562" s="25" t="n">
        <v>46143</v>
      </c>
      <c r="C1562" t="inlineStr">
        <is>
          <t>SO-26507</t>
        </is>
      </c>
      <c r="D1562" t="inlineStr">
        <is>
          <t>Ashgrin Bistro</t>
        </is>
      </c>
      <c r="E1562" t="inlineStr">
        <is>
          <t>Restaurant</t>
        </is>
      </c>
      <c r="F1562" t="inlineStr">
        <is>
          <t>West</t>
        </is>
      </c>
      <c r="G1562" t="inlineStr">
        <is>
          <t>Lena K.</t>
        </is>
      </c>
      <c r="H1562" t="inlineStr">
        <is>
          <t>Rolled oats 5kg</t>
        </is>
      </c>
      <c r="I1562" t="inlineStr">
        <is>
          <t>Dry goods</t>
        </is>
      </c>
      <c r="J1562" t="n">
        <v>11</v>
      </c>
      <c r="K1562" s="26" t="n">
        <v>15.19</v>
      </c>
      <c r="L1562" s="26">
        <f>J1562*K1562</f>
        <v>167.09</v>
      </c>
      <c r="M1562" s="26" t="n">
        <v>10.47</v>
      </c>
      <c r="N1562" s="26">
        <f>J1562*M1562</f>
        <v>115.17</v>
      </c>
      <c r="O1562" s="26">
        <f>L1562-N1562</f>
        <v>51.92</v>
      </c>
      <c r="P1562">
        <f>IF(AND(OR(Dashboard!$C$5="All",F1562=Dashboard!$C$5),OR(Dashboard!$G$5="All",I1562=Dashboard!$G$5),OR(Dashboard!$K$5="All",G1562=Dashboard!$K$5)),1,0)</f>
        <v>1</v>
      </c>
      <c r="Q1562">
        <f>IF(P1562=1,IF(COUNTIFS($C$2:C1562,C1562,$P$2:P1562,1)=1,1,0),0)</f>
        <v>0</v>
      </c>
    </row>
    <row r="1563">
      <c r="A1563" s="24" t="n">
        <v>46160</v>
      </c>
      <c r="B1563" s="25" t="n">
        <v>46143</v>
      </c>
      <c r="C1563" t="inlineStr">
        <is>
          <t>SO-26508</t>
        </is>
      </c>
      <c r="D1563" t="inlineStr">
        <is>
          <t>Vantrey Pantry</t>
        </is>
      </c>
      <c r="E1563" t="inlineStr">
        <is>
          <t>Grocer</t>
        </is>
      </c>
      <c r="F1563" t="inlineStr">
        <is>
          <t>West</t>
        </is>
      </c>
      <c r="G1563" t="inlineStr">
        <is>
          <t>Lena K.</t>
        </is>
      </c>
      <c r="H1563" t="inlineStr">
        <is>
          <t>Gelato 5L</t>
        </is>
      </c>
      <c r="I1563" t="inlineStr">
        <is>
          <t>Frozen</t>
        </is>
      </c>
      <c r="J1563" t="n">
        <v>25</v>
      </c>
      <c r="K1563" s="26" t="n">
        <v>47.9</v>
      </c>
      <c r="L1563" s="26">
        <f>J1563*K1563</f>
        <v>1197.5</v>
      </c>
      <c r="M1563" s="26" t="n">
        <v>34.96</v>
      </c>
      <c r="N1563" s="26">
        <f>J1563*M1563</f>
        <v>874</v>
      </c>
      <c r="O1563" s="26">
        <f>L1563-N1563</f>
        <v>323.5</v>
      </c>
      <c r="P1563">
        <f>IF(AND(OR(Dashboard!$C$5="All",F1563=Dashboard!$C$5),OR(Dashboard!$G$5="All",I1563=Dashboard!$G$5),OR(Dashboard!$K$5="All",G1563=Dashboard!$K$5)),1,0)</f>
        <v>1</v>
      </c>
      <c r="Q1563">
        <f>IF(P1563=1,IF(COUNTIFS($C$2:C1563,C1563,$P$2:P1563,1)=1,1,0),0)</f>
        <v>1</v>
      </c>
    </row>
    <row r="1564">
      <c r="A1564" s="24" t="n">
        <v>46160</v>
      </c>
      <c r="B1564" s="25" t="n">
        <v>46143</v>
      </c>
      <c r="C1564" t="inlineStr">
        <is>
          <t>SO-26508</t>
        </is>
      </c>
      <c r="D1564" t="inlineStr">
        <is>
          <t>Vantrey Pantry</t>
        </is>
      </c>
      <c r="E1564" t="inlineStr">
        <is>
          <t>Grocer</t>
        </is>
      </c>
      <c r="F1564" t="inlineStr">
        <is>
          <t>West</t>
        </is>
      </c>
      <c r="G1564" t="inlineStr">
        <is>
          <t>Lena K.</t>
        </is>
      </c>
      <c r="H1564" t="inlineStr">
        <is>
          <t>Sourdough loaf x10</t>
        </is>
      </c>
      <c r="I1564" t="inlineStr">
        <is>
          <t>Bakery</t>
        </is>
      </c>
      <c r="J1564" t="n">
        <v>21</v>
      </c>
      <c r="K1564" s="26" t="n">
        <v>53.56</v>
      </c>
      <c r="L1564" s="26">
        <f>J1564*K1564</f>
        <v>1124.76</v>
      </c>
      <c r="M1564" s="26" t="n">
        <v>30.75</v>
      </c>
      <c r="N1564" s="26">
        <f>J1564*M1564</f>
        <v>645.75</v>
      </c>
      <c r="O1564" s="26">
        <f>L1564-N1564</f>
        <v>479.01</v>
      </c>
      <c r="P1564">
        <f>IF(AND(OR(Dashboard!$C$5="All",F1564=Dashboard!$C$5),OR(Dashboard!$G$5="All",I1564=Dashboard!$G$5),OR(Dashboard!$K$5="All",G1564=Dashboard!$K$5)),1,0)</f>
        <v>1</v>
      </c>
      <c r="Q1564">
        <f>IF(P1564=1,IF(COUNTIFS($C$2:C1564,C1564,$P$2:P1564,1)=1,1,0),0)</f>
        <v>0</v>
      </c>
    </row>
    <row r="1565">
      <c r="A1565" s="24" t="n">
        <v>46160</v>
      </c>
      <c r="B1565" s="25" t="n">
        <v>46143</v>
      </c>
      <c r="C1565" t="inlineStr">
        <is>
          <t>SO-26512</t>
        </is>
      </c>
      <c r="D1565" t="inlineStr">
        <is>
          <t>Fallowden Coffee House</t>
        </is>
      </c>
      <c r="E1565" t="inlineStr">
        <is>
          <t>Café</t>
        </is>
      </c>
      <c r="F1565" t="inlineStr">
        <is>
          <t>South</t>
        </is>
      </c>
      <c r="G1565" t="inlineStr">
        <is>
          <t>Tom W.</t>
        </is>
      </c>
      <c r="H1565" t="inlineStr">
        <is>
          <t>Chai concentrate 1L x6</t>
        </is>
      </c>
      <c r="I1565" t="inlineStr">
        <is>
          <t>Beverages</t>
        </is>
      </c>
      <c r="J1565" t="n">
        <v>13</v>
      </c>
      <c r="K1565" s="26" t="n">
        <v>43.26</v>
      </c>
      <c r="L1565" s="26">
        <f>J1565*K1565</f>
        <v>562.38</v>
      </c>
      <c r="M1565" s="26" t="n">
        <v>26.98</v>
      </c>
      <c r="N1565" s="26">
        <f>J1565*M1565</f>
        <v>350.74</v>
      </c>
      <c r="O1565" s="26">
        <f>L1565-N1565</f>
        <v>211.64</v>
      </c>
      <c r="P1565">
        <f>IF(AND(OR(Dashboard!$C$5="All",F1565=Dashboard!$C$5),OR(Dashboard!$G$5="All",I1565=Dashboard!$G$5),OR(Dashboard!$K$5="All",G1565=Dashboard!$K$5)),1,0)</f>
        <v>1</v>
      </c>
      <c r="Q1565">
        <f>IF(P1565=1,IF(COUNTIFS($C$2:C1565,C1565,$P$2:P1565,1)=1,1,0),0)</f>
        <v>1</v>
      </c>
    </row>
    <row r="1566">
      <c r="A1566" s="24" t="n">
        <v>46160</v>
      </c>
      <c r="B1566" s="25" t="n">
        <v>46143</v>
      </c>
      <c r="C1566" t="inlineStr">
        <is>
          <t>SO-26512</t>
        </is>
      </c>
      <c r="D1566" t="inlineStr">
        <is>
          <t>Fallowden Coffee House</t>
        </is>
      </c>
      <c r="E1566" t="inlineStr">
        <is>
          <t>Café</t>
        </is>
      </c>
      <c r="F1566" t="inlineStr">
        <is>
          <t>South</t>
        </is>
      </c>
      <c r="G1566" t="inlineStr">
        <is>
          <t>Tom W.</t>
        </is>
      </c>
      <c r="H1566" t="inlineStr">
        <is>
          <t>Chips 2.5kg x4</t>
        </is>
      </c>
      <c r="I1566" t="inlineStr">
        <is>
          <t>Frozen</t>
        </is>
      </c>
      <c r="J1566" t="n">
        <v>9</v>
      </c>
      <c r="K1566" s="26" t="n">
        <v>30.49</v>
      </c>
      <c r="L1566" s="26">
        <f>J1566*K1566</f>
        <v>274.41</v>
      </c>
      <c r="M1566" s="26" t="n">
        <v>22.46</v>
      </c>
      <c r="N1566" s="26">
        <f>J1566*M1566</f>
        <v>202.14</v>
      </c>
      <c r="O1566" s="26">
        <f>L1566-N1566</f>
        <v>72.27</v>
      </c>
      <c r="P1566">
        <f>IF(AND(OR(Dashboard!$C$5="All",F1566=Dashboard!$C$5),OR(Dashboard!$G$5="All",I1566=Dashboard!$G$5),OR(Dashboard!$K$5="All",G1566=Dashboard!$K$5)),1,0)</f>
        <v>1</v>
      </c>
      <c r="Q1566">
        <f>IF(P1566=1,IF(COUNTIFS($C$2:C1566,C1566,$P$2:P1566,1)=1,1,0),0)</f>
        <v>0</v>
      </c>
    </row>
    <row r="1567">
      <c r="A1567" s="24" t="n">
        <v>46160</v>
      </c>
      <c r="B1567" s="25" t="n">
        <v>46143</v>
      </c>
      <c r="C1567" t="inlineStr">
        <is>
          <t>SO-26525</t>
        </is>
      </c>
      <c r="D1567" t="inlineStr">
        <is>
          <t>Vantrey Pantry</t>
        </is>
      </c>
      <c r="E1567" t="inlineStr">
        <is>
          <t>Grocer</t>
        </is>
      </c>
      <c r="F1567" t="inlineStr">
        <is>
          <t>West</t>
        </is>
      </c>
      <c r="G1567" t="inlineStr">
        <is>
          <t>Lena K.</t>
        </is>
      </c>
      <c r="H1567" t="inlineStr">
        <is>
          <t>Chai concentrate 1L x6</t>
        </is>
      </c>
      <c r="I1567" t="inlineStr">
        <is>
          <t>Beverages</t>
        </is>
      </c>
      <c r="J1567" t="n">
        <v>28</v>
      </c>
      <c r="K1567" s="26" t="n">
        <v>43.26</v>
      </c>
      <c r="L1567" s="26">
        <f>J1567*K1567</f>
        <v>1211.28</v>
      </c>
      <c r="M1567" s="26" t="n">
        <v>26.72</v>
      </c>
      <c r="N1567" s="26">
        <f>J1567*M1567</f>
        <v>748.16</v>
      </c>
      <c r="O1567" s="26">
        <f>L1567-N1567</f>
        <v>463.12</v>
      </c>
      <c r="P1567">
        <f>IF(AND(OR(Dashboard!$C$5="All",F1567=Dashboard!$C$5),OR(Dashboard!$G$5="All",I1567=Dashboard!$G$5),OR(Dashboard!$K$5="All",G1567=Dashboard!$K$5)),1,0)</f>
        <v>1</v>
      </c>
      <c r="Q1567">
        <f>IF(P1567=1,IF(COUNTIFS($C$2:C1567,C1567,$P$2:P1567,1)=1,1,0),0)</f>
        <v>1</v>
      </c>
    </row>
    <row r="1568">
      <c r="A1568" s="24" t="n">
        <v>46160</v>
      </c>
      <c r="B1568" s="25" t="n">
        <v>46143</v>
      </c>
      <c r="C1568" t="inlineStr">
        <is>
          <t>SO-26525</t>
        </is>
      </c>
      <c r="D1568" t="inlineStr">
        <is>
          <t>Vantrey Pantry</t>
        </is>
      </c>
      <c r="E1568" t="inlineStr">
        <is>
          <t>Grocer</t>
        </is>
      </c>
      <c r="F1568" t="inlineStr">
        <is>
          <t>West</t>
        </is>
      </c>
      <c r="G1568" t="inlineStr">
        <is>
          <t>Lena K.</t>
        </is>
      </c>
      <c r="H1568" t="inlineStr">
        <is>
          <t>Chips 2.5kg x4</t>
        </is>
      </c>
      <c r="I1568" t="inlineStr">
        <is>
          <t>Frozen</t>
        </is>
      </c>
      <c r="J1568" t="n">
        <v>7</v>
      </c>
      <c r="K1568" s="26" t="n">
        <v>30.49</v>
      </c>
      <c r="L1568" s="26">
        <f>J1568*K1568</f>
        <v>213.43</v>
      </c>
      <c r="M1568" s="26" t="n">
        <v>22.27</v>
      </c>
      <c r="N1568" s="26">
        <f>J1568*M1568</f>
        <v>155.89</v>
      </c>
      <c r="O1568" s="26">
        <f>L1568-N1568</f>
        <v>57.54</v>
      </c>
      <c r="P1568">
        <f>IF(AND(OR(Dashboard!$C$5="All",F1568=Dashboard!$C$5),OR(Dashboard!$G$5="All",I1568=Dashboard!$G$5),OR(Dashboard!$K$5="All",G1568=Dashboard!$K$5)),1,0)</f>
        <v>1</v>
      </c>
      <c r="Q1568">
        <f>IF(P1568=1,IF(COUNTIFS($C$2:C1568,C1568,$P$2:P1568,1)=1,1,0),0)</f>
        <v>0</v>
      </c>
    </row>
    <row r="1569">
      <c r="A1569" s="24" t="n">
        <v>46160</v>
      </c>
      <c r="B1569" s="25" t="n">
        <v>46143</v>
      </c>
      <c r="C1569" t="inlineStr">
        <is>
          <t>SO-26525</t>
        </is>
      </c>
      <c r="D1569" t="inlineStr">
        <is>
          <t>Vantrey Pantry</t>
        </is>
      </c>
      <c r="E1569" t="inlineStr">
        <is>
          <t>Grocer</t>
        </is>
      </c>
      <c r="F1569" t="inlineStr">
        <is>
          <t>West</t>
        </is>
      </c>
      <c r="G1569" t="inlineStr">
        <is>
          <t>Lena K.</t>
        </is>
      </c>
      <c r="H1569" t="inlineStr">
        <is>
          <t>Barista milk 1L x12</t>
        </is>
      </c>
      <c r="I1569" t="inlineStr">
        <is>
          <t>Dairy &amp; eggs</t>
        </is>
      </c>
      <c r="J1569" t="n">
        <v>19</v>
      </c>
      <c r="K1569" s="26" t="n">
        <v>27.19</v>
      </c>
      <c r="L1569" s="26">
        <f>J1569*K1569</f>
        <v>516.61</v>
      </c>
      <c r="M1569" s="26" t="n">
        <v>20.61</v>
      </c>
      <c r="N1569" s="26">
        <f>J1569*M1569</f>
        <v>391.59</v>
      </c>
      <c r="O1569" s="26">
        <f>L1569-N1569</f>
        <v>125.02</v>
      </c>
      <c r="P1569">
        <f>IF(AND(OR(Dashboard!$C$5="All",F1569=Dashboard!$C$5),OR(Dashboard!$G$5="All",I1569=Dashboard!$G$5),OR(Dashboard!$K$5="All",G1569=Dashboard!$K$5)),1,0)</f>
        <v>1</v>
      </c>
      <c r="Q1569">
        <f>IF(P1569=1,IF(COUNTIFS($C$2:C1569,C1569,$P$2:P1569,1)=1,1,0),0)</f>
        <v>0</v>
      </c>
    </row>
    <row r="1570">
      <c r="A1570" s="24" t="n">
        <v>46160</v>
      </c>
      <c r="B1570" s="25" t="n">
        <v>46143</v>
      </c>
      <c r="C1570" t="inlineStr">
        <is>
          <t>SO-26525</t>
        </is>
      </c>
      <c r="D1570" t="inlineStr">
        <is>
          <t>Vantrey Pantry</t>
        </is>
      </c>
      <c r="E1570" t="inlineStr">
        <is>
          <t>Grocer</t>
        </is>
      </c>
      <c r="F1570" t="inlineStr">
        <is>
          <t>West</t>
        </is>
      </c>
      <c r="G1570" t="inlineStr">
        <is>
          <t>Lena K.</t>
        </is>
      </c>
      <c r="H1570" t="inlineStr">
        <is>
          <t>Rolled oats 5kg</t>
        </is>
      </c>
      <c r="I1570" t="inlineStr">
        <is>
          <t>Dry goods</t>
        </is>
      </c>
      <c r="J1570" t="n">
        <v>27</v>
      </c>
      <c r="K1570" s="26" t="n">
        <v>15.19</v>
      </c>
      <c r="L1570" s="26">
        <f>J1570*K1570</f>
        <v>410.13</v>
      </c>
      <c r="M1570" s="26" t="n">
        <v>10.34</v>
      </c>
      <c r="N1570" s="26">
        <f>J1570*M1570</f>
        <v>279.18</v>
      </c>
      <c r="O1570" s="26">
        <f>L1570-N1570</f>
        <v>130.95</v>
      </c>
      <c r="P1570">
        <f>IF(AND(OR(Dashboard!$C$5="All",F1570=Dashboard!$C$5),OR(Dashboard!$G$5="All",I1570=Dashboard!$G$5),OR(Dashboard!$K$5="All",G1570=Dashboard!$K$5)),1,0)</f>
        <v>1</v>
      </c>
      <c r="Q1570">
        <f>IF(P1570=1,IF(COUNTIFS($C$2:C1570,C1570,$P$2:P1570,1)=1,1,0),0)</f>
        <v>0</v>
      </c>
    </row>
    <row r="1571">
      <c r="A1571" s="24" t="n">
        <v>46161</v>
      </c>
      <c r="B1571" s="25" t="n">
        <v>46143</v>
      </c>
      <c r="C1571" t="inlineStr">
        <is>
          <t>SO-26533</t>
        </is>
      </c>
      <c r="D1571" t="inlineStr">
        <is>
          <t>Oskaby Coffee House</t>
        </is>
      </c>
      <c r="E1571" t="inlineStr">
        <is>
          <t>Café</t>
        </is>
      </c>
      <c r="F1571" t="inlineStr">
        <is>
          <t>South</t>
        </is>
      </c>
      <c r="G1571" t="inlineStr">
        <is>
          <t>Tom W.</t>
        </is>
      </c>
      <c r="H1571" t="inlineStr">
        <is>
          <t>Arborio rice 5kg</t>
        </is>
      </c>
      <c r="I1571" t="inlineStr">
        <is>
          <t>Dry goods</t>
        </is>
      </c>
      <c r="J1571" t="n">
        <v>7</v>
      </c>
      <c r="K1571" s="26" t="n">
        <v>21.94</v>
      </c>
      <c r="L1571" s="26">
        <f>J1571*K1571</f>
        <v>153.58</v>
      </c>
      <c r="M1571" s="26" t="n">
        <v>15.12</v>
      </c>
      <c r="N1571" s="26">
        <f>J1571*M1571</f>
        <v>105.84</v>
      </c>
      <c r="O1571" s="26">
        <f>L1571-N1571</f>
        <v>47.74</v>
      </c>
      <c r="P1571">
        <f>IF(AND(OR(Dashboard!$C$5="All",F1571=Dashboard!$C$5),OR(Dashboard!$G$5="All",I1571=Dashboard!$G$5),OR(Dashboard!$K$5="All",G1571=Dashboard!$K$5)),1,0)</f>
        <v>1</v>
      </c>
      <c r="Q1571">
        <f>IF(P1571=1,IF(COUNTIFS($C$2:C1571,C1571,$P$2:P1571,1)=1,1,0),0)</f>
        <v>1</v>
      </c>
    </row>
    <row r="1572">
      <c r="A1572" s="24" t="n">
        <v>46161</v>
      </c>
      <c r="B1572" s="25" t="n">
        <v>46143</v>
      </c>
      <c r="C1572" t="inlineStr">
        <is>
          <t>SO-26533</t>
        </is>
      </c>
      <c r="D1572" t="inlineStr">
        <is>
          <t>Oskaby Coffee House</t>
        </is>
      </c>
      <c r="E1572" t="inlineStr">
        <is>
          <t>Café</t>
        </is>
      </c>
      <c r="F1572" t="inlineStr">
        <is>
          <t>South</t>
        </is>
      </c>
      <c r="G1572" t="inlineStr">
        <is>
          <t>Tom W.</t>
        </is>
      </c>
      <c r="H1572" t="inlineStr">
        <is>
          <t>Bagels x36</t>
        </is>
      </c>
      <c r="I1572" t="inlineStr">
        <is>
          <t>Bakery</t>
        </is>
      </c>
      <c r="J1572" t="n">
        <v>3</v>
      </c>
      <c r="K1572" s="26" t="n">
        <v>39.66</v>
      </c>
      <c r="L1572" s="26">
        <f>J1572*K1572</f>
        <v>118.98</v>
      </c>
      <c r="M1572" s="26" t="n">
        <v>22.04</v>
      </c>
      <c r="N1572" s="26">
        <f>J1572*M1572</f>
        <v>66.12</v>
      </c>
      <c r="O1572" s="26">
        <f>L1572-N1572</f>
        <v>52.86</v>
      </c>
      <c r="P1572">
        <f>IF(AND(OR(Dashboard!$C$5="All",F1572=Dashboard!$C$5),OR(Dashboard!$G$5="All",I1572=Dashboard!$G$5),OR(Dashboard!$K$5="All",G1572=Dashboard!$K$5)),1,0)</f>
        <v>1</v>
      </c>
      <c r="Q1572">
        <f>IF(P1572=1,IF(COUNTIFS($C$2:C1572,C1572,$P$2:P1572,1)=1,1,0),0)</f>
        <v>0</v>
      </c>
    </row>
    <row r="1573">
      <c r="A1573" s="24" t="n">
        <v>46161</v>
      </c>
      <c r="B1573" s="25" t="n">
        <v>46143</v>
      </c>
      <c r="C1573" t="inlineStr">
        <is>
          <t>SO-26533</t>
        </is>
      </c>
      <c r="D1573" t="inlineStr">
        <is>
          <t>Oskaby Coffee House</t>
        </is>
      </c>
      <c r="E1573" t="inlineStr">
        <is>
          <t>Café</t>
        </is>
      </c>
      <c r="F1573" t="inlineStr">
        <is>
          <t>South</t>
        </is>
      </c>
      <c r="G1573" t="inlineStr">
        <is>
          <t>Tom W.</t>
        </is>
      </c>
      <c r="H1573" t="inlineStr">
        <is>
          <t>Cheddar block 2kg</t>
        </is>
      </c>
      <c r="I1573" t="inlineStr">
        <is>
          <t>Dairy &amp; eggs</t>
        </is>
      </c>
      <c r="J1573" t="n">
        <v>6</v>
      </c>
      <c r="K1573" s="26" t="n">
        <v>32.45</v>
      </c>
      <c r="L1573" s="26">
        <f>J1573*K1573</f>
        <v>194.7</v>
      </c>
      <c r="M1573" s="26" t="n">
        <v>24.86</v>
      </c>
      <c r="N1573" s="26">
        <f>J1573*M1573</f>
        <v>149.16</v>
      </c>
      <c r="O1573" s="26">
        <f>L1573-N1573</f>
        <v>45.54</v>
      </c>
      <c r="P1573">
        <f>IF(AND(OR(Dashboard!$C$5="All",F1573=Dashboard!$C$5),OR(Dashboard!$G$5="All",I1573=Dashboard!$G$5),OR(Dashboard!$K$5="All",G1573=Dashboard!$K$5)),1,0)</f>
        <v>1</v>
      </c>
      <c r="Q1573">
        <f>IF(P1573=1,IF(COUNTIFS($C$2:C1573,C1573,$P$2:P1573,1)=1,1,0),0)</f>
        <v>0</v>
      </c>
    </row>
    <row r="1574">
      <c r="A1574" s="24" t="n">
        <v>46161</v>
      </c>
      <c r="B1574" s="25" t="n">
        <v>46143</v>
      </c>
      <c r="C1574" t="inlineStr">
        <is>
          <t>SO-26533</t>
        </is>
      </c>
      <c r="D1574" t="inlineStr">
        <is>
          <t>Oskaby Coffee House</t>
        </is>
      </c>
      <c r="E1574" t="inlineStr">
        <is>
          <t>Café</t>
        </is>
      </c>
      <c r="F1574" t="inlineStr">
        <is>
          <t>South</t>
        </is>
      </c>
      <c r="G1574" t="inlineStr">
        <is>
          <t>Tom W.</t>
        </is>
      </c>
      <c r="H1574" t="inlineStr">
        <is>
          <t>Gelato 5L</t>
        </is>
      </c>
      <c r="I1574" t="inlineStr">
        <is>
          <t>Frozen</t>
        </is>
      </c>
      <c r="J1574" t="n">
        <v>11</v>
      </c>
      <c r="K1574" s="26" t="n">
        <v>47.9</v>
      </c>
      <c r="L1574" s="26">
        <f>J1574*K1574</f>
        <v>526.9</v>
      </c>
      <c r="M1574" s="26" t="n">
        <v>34.22</v>
      </c>
      <c r="N1574" s="26">
        <f>J1574*M1574</f>
        <v>376.42</v>
      </c>
      <c r="O1574" s="26">
        <f>L1574-N1574</f>
        <v>150.48</v>
      </c>
      <c r="P1574">
        <f>IF(AND(OR(Dashboard!$C$5="All",F1574=Dashboard!$C$5),OR(Dashboard!$G$5="All",I1574=Dashboard!$G$5),OR(Dashboard!$K$5="All",G1574=Dashboard!$K$5)),1,0)</f>
        <v>1</v>
      </c>
      <c r="Q1574">
        <f>IF(P1574=1,IF(COUNTIFS($C$2:C1574,C1574,$P$2:P1574,1)=1,1,0),0)</f>
        <v>0</v>
      </c>
    </row>
    <row r="1575">
      <c r="A1575" s="24" t="n">
        <v>46161</v>
      </c>
      <c r="B1575" s="25" t="n">
        <v>46143</v>
      </c>
      <c r="C1575" t="inlineStr">
        <is>
          <t>SO-26536</t>
        </is>
      </c>
      <c r="D1575" t="inlineStr">
        <is>
          <t>Corvane Café</t>
        </is>
      </c>
      <c r="E1575" t="inlineStr">
        <is>
          <t>Café</t>
        </is>
      </c>
      <c r="F1575" t="inlineStr">
        <is>
          <t>Regional</t>
        </is>
      </c>
      <c r="G1575" t="inlineStr">
        <is>
          <t>Sam O.</t>
        </is>
      </c>
      <c r="H1575" t="inlineStr">
        <is>
          <t>Coffee beans 1kg</t>
        </is>
      </c>
      <c r="I1575" t="inlineStr">
        <is>
          <t>Beverages</t>
        </is>
      </c>
      <c r="J1575" t="n">
        <v>6</v>
      </c>
      <c r="K1575" s="26" t="n">
        <v>32.45</v>
      </c>
      <c r="L1575" s="26">
        <f>J1575*K1575</f>
        <v>194.7</v>
      </c>
      <c r="M1575" s="26" t="n">
        <v>19.48</v>
      </c>
      <c r="N1575" s="26">
        <f>J1575*M1575</f>
        <v>116.88</v>
      </c>
      <c r="O1575" s="26">
        <f>L1575-N1575</f>
        <v>77.82</v>
      </c>
      <c r="P1575">
        <f>IF(AND(OR(Dashboard!$C$5="All",F1575=Dashboard!$C$5),OR(Dashboard!$G$5="All",I1575=Dashboard!$G$5),OR(Dashboard!$K$5="All",G1575=Dashboard!$K$5)),1,0)</f>
        <v>1</v>
      </c>
      <c r="Q1575">
        <f>IF(P1575=1,IF(COUNTIFS($C$2:C1575,C1575,$P$2:P1575,1)=1,1,0),0)</f>
        <v>1</v>
      </c>
    </row>
    <row r="1576">
      <c r="A1576" s="24" t="n">
        <v>46161</v>
      </c>
      <c r="B1576" s="25" t="n">
        <v>46143</v>
      </c>
      <c r="C1576" t="inlineStr">
        <is>
          <t>SO-26536</t>
        </is>
      </c>
      <c r="D1576" t="inlineStr">
        <is>
          <t>Corvane Café</t>
        </is>
      </c>
      <c r="E1576" t="inlineStr">
        <is>
          <t>Café</t>
        </is>
      </c>
      <c r="F1576" t="inlineStr">
        <is>
          <t>Regional</t>
        </is>
      </c>
      <c r="G1576" t="inlineStr">
        <is>
          <t>Sam O.</t>
        </is>
      </c>
      <c r="H1576" t="inlineStr">
        <is>
          <t>Rolled oats 5kg</t>
        </is>
      </c>
      <c r="I1576" t="inlineStr">
        <is>
          <t>Dry goods</t>
        </is>
      </c>
      <c r="J1576" t="n">
        <v>9</v>
      </c>
      <c r="K1576" s="26" t="n">
        <v>15.19</v>
      </c>
      <c r="L1576" s="26">
        <f>J1576*K1576</f>
        <v>136.71</v>
      </c>
      <c r="M1576" s="26" t="n">
        <v>10.56</v>
      </c>
      <c r="N1576" s="26">
        <f>J1576*M1576</f>
        <v>95.04</v>
      </c>
      <c r="O1576" s="26">
        <f>L1576-N1576</f>
        <v>41.67</v>
      </c>
      <c r="P1576">
        <f>IF(AND(OR(Dashboard!$C$5="All",F1576=Dashboard!$C$5),OR(Dashboard!$G$5="All",I1576=Dashboard!$G$5),OR(Dashboard!$K$5="All",G1576=Dashboard!$K$5)),1,0)</f>
        <v>1</v>
      </c>
      <c r="Q1576">
        <f>IF(P1576=1,IF(COUNTIFS($C$2:C1576,C1576,$P$2:P1576,1)=1,1,0),0)</f>
        <v>0</v>
      </c>
    </row>
    <row r="1577">
      <c r="A1577" s="24" t="n">
        <v>46161</v>
      </c>
      <c r="B1577" s="25" t="n">
        <v>46143</v>
      </c>
      <c r="C1577" t="inlineStr">
        <is>
          <t>SO-26537</t>
        </is>
      </c>
      <c r="D1577" t="inlineStr">
        <is>
          <t>Wollomby Bistro</t>
        </is>
      </c>
      <c r="E1577" t="inlineStr">
        <is>
          <t>Restaurant</t>
        </is>
      </c>
      <c r="F1577" t="inlineStr">
        <is>
          <t>Regional</t>
        </is>
      </c>
      <c r="G1577" t="inlineStr">
        <is>
          <t>Sam O.</t>
        </is>
      </c>
      <c r="H1577" t="inlineStr">
        <is>
          <t>Barista milk 1L x12</t>
        </is>
      </c>
      <c r="I1577" t="inlineStr">
        <is>
          <t>Dairy &amp; eggs</t>
        </is>
      </c>
      <c r="J1577" t="n">
        <v>9</v>
      </c>
      <c r="K1577" s="26" t="n">
        <v>27.19</v>
      </c>
      <c r="L1577" s="26">
        <f>J1577*K1577</f>
        <v>244.71</v>
      </c>
      <c r="M1577" s="26" t="n">
        <v>20.14</v>
      </c>
      <c r="N1577" s="26">
        <f>J1577*M1577</f>
        <v>181.26</v>
      </c>
      <c r="O1577" s="26">
        <f>L1577-N1577</f>
        <v>63.45</v>
      </c>
      <c r="P1577">
        <f>IF(AND(OR(Dashboard!$C$5="All",F1577=Dashboard!$C$5),OR(Dashboard!$G$5="All",I1577=Dashboard!$G$5),OR(Dashboard!$K$5="All",G1577=Dashboard!$K$5)),1,0)</f>
        <v>1</v>
      </c>
      <c r="Q1577">
        <f>IF(P1577=1,IF(COUNTIFS($C$2:C1577,C1577,$P$2:P1577,1)=1,1,0),0)</f>
        <v>1</v>
      </c>
    </row>
    <row r="1578">
      <c r="A1578" s="24" t="n">
        <v>46161</v>
      </c>
      <c r="B1578" s="25" t="n">
        <v>46143</v>
      </c>
      <c r="C1578" t="inlineStr">
        <is>
          <t>SO-26537</t>
        </is>
      </c>
      <c r="D1578" t="inlineStr">
        <is>
          <t>Wollomby Bistro</t>
        </is>
      </c>
      <c r="E1578" t="inlineStr">
        <is>
          <t>Restaurant</t>
        </is>
      </c>
      <c r="F1578" t="inlineStr">
        <is>
          <t>Regional</t>
        </is>
      </c>
      <c r="G1578" t="inlineStr">
        <is>
          <t>Sam O.</t>
        </is>
      </c>
      <c r="H1578" t="inlineStr">
        <is>
          <t>Frozen berries 2kg</t>
        </is>
      </c>
      <c r="I1578" t="inlineStr">
        <is>
          <t>Frozen</t>
        </is>
      </c>
      <c r="J1578" t="n">
        <v>5</v>
      </c>
      <c r="K1578" s="26" t="n">
        <v>20.39</v>
      </c>
      <c r="L1578" s="26">
        <f>J1578*K1578</f>
        <v>101.95</v>
      </c>
      <c r="M1578" s="26" t="n">
        <v>14.8</v>
      </c>
      <c r="N1578" s="26">
        <f>J1578*M1578</f>
        <v>74</v>
      </c>
      <c r="O1578" s="26">
        <f>L1578-N1578</f>
        <v>27.95</v>
      </c>
      <c r="P1578">
        <f>IF(AND(OR(Dashboard!$C$5="All",F1578=Dashboard!$C$5),OR(Dashboard!$G$5="All",I1578=Dashboard!$G$5),OR(Dashboard!$K$5="All",G1578=Dashboard!$K$5)),1,0)</f>
        <v>1</v>
      </c>
      <c r="Q1578">
        <f>IF(P1578=1,IF(COUNTIFS($C$2:C1578,C1578,$P$2:P1578,1)=1,1,0),0)</f>
        <v>0</v>
      </c>
    </row>
    <row r="1579">
      <c r="A1579" s="24" t="n">
        <v>46161</v>
      </c>
      <c r="B1579" s="25" t="n">
        <v>46143</v>
      </c>
      <c r="C1579" t="inlineStr">
        <is>
          <t>SO-26537</t>
        </is>
      </c>
      <c r="D1579" t="inlineStr">
        <is>
          <t>Wollomby Bistro</t>
        </is>
      </c>
      <c r="E1579" t="inlineStr">
        <is>
          <t>Restaurant</t>
        </is>
      </c>
      <c r="F1579" t="inlineStr">
        <is>
          <t>Regional</t>
        </is>
      </c>
      <c r="G1579" t="inlineStr">
        <is>
          <t>Sam O.</t>
        </is>
      </c>
      <c r="H1579" t="inlineStr">
        <is>
          <t>Rolled oats 5kg</t>
        </is>
      </c>
      <c r="I1579" t="inlineStr">
        <is>
          <t>Dry goods</t>
        </is>
      </c>
      <c r="J1579" t="n">
        <v>14</v>
      </c>
      <c r="K1579" s="26" t="n">
        <v>15.19</v>
      </c>
      <c r="L1579" s="26">
        <f>J1579*K1579</f>
        <v>212.66</v>
      </c>
      <c r="M1579" s="26" t="n">
        <v>10.14</v>
      </c>
      <c r="N1579" s="26">
        <f>J1579*M1579</f>
        <v>141.96</v>
      </c>
      <c r="O1579" s="26">
        <f>L1579-N1579</f>
        <v>70.7</v>
      </c>
      <c r="P1579">
        <f>IF(AND(OR(Dashboard!$C$5="All",F1579=Dashboard!$C$5),OR(Dashboard!$G$5="All",I1579=Dashboard!$G$5),OR(Dashboard!$K$5="All",G1579=Dashboard!$K$5)),1,0)</f>
        <v>1</v>
      </c>
      <c r="Q1579">
        <f>IF(P1579=1,IF(COUNTIFS($C$2:C1579,C1579,$P$2:P1579,1)=1,1,0),0)</f>
        <v>0</v>
      </c>
    </row>
    <row r="1580">
      <c r="A1580" s="24" t="n">
        <v>46161</v>
      </c>
      <c r="B1580" s="25" t="n">
        <v>46143</v>
      </c>
      <c r="C1580" t="inlineStr">
        <is>
          <t>SO-26537</t>
        </is>
      </c>
      <c r="D1580" t="inlineStr">
        <is>
          <t>Wollomby Bistro</t>
        </is>
      </c>
      <c r="E1580" t="inlineStr">
        <is>
          <t>Restaurant</t>
        </is>
      </c>
      <c r="F1580" t="inlineStr">
        <is>
          <t>Regional</t>
        </is>
      </c>
      <c r="G1580" t="inlineStr">
        <is>
          <t>Sam O.</t>
        </is>
      </c>
      <c r="H1580" t="inlineStr">
        <is>
          <t>Bagels x36</t>
        </is>
      </c>
      <c r="I1580" t="inlineStr">
        <is>
          <t>Bakery</t>
        </is>
      </c>
      <c r="J1580" t="n">
        <v>8</v>
      </c>
      <c r="K1580" s="26" t="n">
        <v>39.66</v>
      </c>
      <c r="L1580" s="26">
        <f>J1580*K1580</f>
        <v>317.28</v>
      </c>
      <c r="M1580" s="26" t="n">
        <v>23.12</v>
      </c>
      <c r="N1580" s="26">
        <f>J1580*M1580</f>
        <v>184.96</v>
      </c>
      <c r="O1580" s="26">
        <f>L1580-N1580</f>
        <v>132.32</v>
      </c>
      <c r="P1580">
        <f>IF(AND(OR(Dashboard!$C$5="All",F1580=Dashboard!$C$5),OR(Dashboard!$G$5="All",I1580=Dashboard!$G$5),OR(Dashboard!$K$5="All",G1580=Dashboard!$K$5)),1,0)</f>
        <v>1</v>
      </c>
      <c r="Q1580">
        <f>IF(P1580=1,IF(COUNTIFS($C$2:C1580,C1580,$P$2:P1580,1)=1,1,0),0)</f>
        <v>0</v>
      </c>
    </row>
    <row r="1581">
      <c r="A1581" s="24" t="n">
        <v>46161</v>
      </c>
      <c r="B1581" s="25" t="n">
        <v>46143</v>
      </c>
      <c r="C1581" t="inlineStr">
        <is>
          <t>SO-26541</t>
        </is>
      </c>
      <c r="D1581" t="inlineStr">
        <is>
          <t>Bellcourt Kitchen</t>
        </is>
      </c>
      <c r="E1581" t="inlineStr">
        <is>
          <t>Restaurant</t>
        </is>
      </c>
      <c r="F1581" t="inlineStr">
        <is>
          <t>East</t>
        </is>
      </c>
      <c r="G1581" t="inlineStr">
        <is>
          <t>Priya N.</t>
        </is>
      </c>
      <c r="H1581" t="inlineStr">
        <is>
          <t>Plain flour 12.5kg</t>
        </is>
      </c>
      <c r="I1581" t="inlineStr">
        <is>
          <t>Dry goods</t>
        </is>
      </c>
      <c r="J1581" t="n">
        <v>3</v>
      </c>
      <c r="K1581" s="26" t="n">
        <v>25.34</v>
      </c>
      <c r="L1581" s="26">
        <f>J1581*K1581</f>
        <v>76.02</v>
      </c>
      <c r="M1581" s="26" t="n">
        <v>17.66</v>
      </c>
      <c r="N1581" s="26">
        <f>J1581*M1581</f>
        <v>52.98</v>
      </c>
      <c r="O1581" s="26">
        <f>L1581-N1581</f>
        <v>23.04</v>
      </c>
      <c r="P1581">
        <f>IF(AND(OR(Dashboard!$C$5="All",F1581=Dashboard!$C$5),OR(Dashboard!$G$5="All",I1581=Dashboard!$G$5),OR(Dashboard!$K$5="All",G1581=Dashboard!$K$5)),1,0)</f>
        <v>1</v>
      </c>
      <c r="Q1581">
        <f>IF(P1581=1,IF(COUNTIFS($C$2:C1581,C1581,$P$2:P1581,1)=1,1,0),0)</f>
        <v>1</v>
      </c>
    </row>
    <row r="1582">
      <c r="A1582" s="24" t="n">
        <v>46161</v>
      </c>
      <c r="B1582" s="25" t="n">
        <v>46143</v>
      </c>
      <c r="C1582" t="inlineStr">
        <is>
          <t>SO-26541</t>
        </is>
      </c>
      <c r="D1582" t="inlineStr">
        <is>
          <t>Bellcourt Kitchen</t>
        </is>
      </c>
      <c r="E1582" t="inlineStr">
        <is>
          <t>Restaurant</t>
        </is>
      </c>
      <c r="F1582" t="inlineStr">
        <is>
          <t>East</t>
        </is>
      </c>
      <c r="G1582" t="inlineStr">
        <is>
          <t>Priya N.</t>
        </is>
      </c>
      <c r="H1582" t="inlineStr">
        <is>
          <t>Orange juice 2L x6</t>
        </is>
      </c>
      <c r="I1582" t="inlineStr">
        <is>
          <t>Beverages</t>
        </is>
      </c>
      <c r="J1582" t="n">
        <v>14</v>
      </c>
      <c r="K1582" s="26" t="n">
        <v>27.81</v>
      </c>
      <c r="L1582" s="26">
        <f>J1582*K1582</f>
        <v>389.34</v>
      </c>
      <c r="M1582" s="26" t="n">
        <v>16.85</v>
      </c>
      <c r="N1582" s="26">
        <f>J1582*M1582</f>
        <v>235.9</v>
      </c>
      <c r="O1582" s="26">
        <f>L1582-N1582</f>
        <v>153.44</v>
      </c>
      <c r="P1582">
        <f>IF(AND(OR(Dashboard!$C$5="All",F1582=Dashboard!$C$5),OR(Dashboard!$G$5="All",I1582=Dashboard!$G$5),OR(Dashboard!$K$5="All",G1582=Dashboard!$K$5)),1,0)</f>
        <v>1</v>
      </c>
      <c r="Q1582">
        <f>IF(P1582=1,IF(COUNTIFS($C$2:C1582,C1582,$P$2:P1582,1)=1,1,0),0)</f>
        <v>0</v>
      </c>
    </row>
    <row r="1583">
      <c r="A1583" s="24" t="n">
        <v>46161</v>
      </c>
      <c r="B1583" s="25" t="n">
        <v>46143</v>
      </c>
      <c r="C1583" t="inlineStr">
        <is>
          <t>SO-26541</t>
        </is>
      </c>
      <c r="D1583" t="inlineStr">
        <is>
          <t>Bellcourt Kitchen</t>
        </is>
      </c>
      <c r="E1583" t="inlineStr">
        <is>
          <t>Restaurant</t>
        </is>
      </c>
      <c r="F1583" t="inlineStr">
        <is>
          <t>East</t>
        </is>
      </c>
      <c r="G1583" t="inlineStr">
        <is>
          <t>Priya N.</t>
        </is>
      </c>
      <c r="H1583" t="inlineStr">
        <is>
          <t>Puff pastry sheets 5kg</t>
        </is>
      </c>
      <c r="I1583" t="inlineStr">
        <is>
          <t>Frozen</t>
        </is>
      </c>
      <c r="J1583" t="n">
        <v>5</v>
      </c>
      <c r="K1583" s="26" t="n">
        <v>35.02</v>
      </c>
      <c r="L1583" s="26">
        <f>J1583*K1583</f>
        <v>175.1</v>
      </c>
      <c r="M1583" s="26" t="n">
        <v>24.76</v>
      </c>
      <c r="N1583" s="26">
        <f>J1583*M1583</f>
        <v>123.8</v>
      </c>
      <c r="O1583" s="26">
        <f>L1583-N1583</f>
        <v>51.3</v>
      </c>
      <c r="P1583">
        <f>IF(AND(OR(Dashboard!$C$5="All",F1583=Dashboard!$C$5),OR(Dashboard!$G$5="All",I1583=Dashboard!$G$5),OR(Dashboard!$K$5="All",G1583=Dashboard!$K$5)),1,0)</f>
        <v>1</v>
      </c>
      <c r="Q1583">
        <f>IF(P1583=1,IF(COUNTIFS($C$2:C1583,C1583,$P$2:P1583,1)=1,1,0),0)</f>
        <v>0</v>
      </c>
    </row>
    <row r="1584">
      <c r="A1584" s="24" t="n">
        <v>46161</v>
      </c>
      <c r="B1584" s="25" t="n">
        <v>46143</v>
      </c>
      <c r="C1584" t="inlineStr">
        <is>
          <t>SO-26541</t>
        </is>
      </c>
      <c r="D1584" t="inlineStr">
        <is>
          <t>Bellcourt Kitchen</t>
        </is>
      </c>
      <c r="E1584" t="inlineStr">
        <is>
          <t>Restaurant</t>
        </is>
      </c>
      <c r="F1584" t="inlineStr">
        <is>
          <t>East</t>
        </is>
      </c>
      <c r="G1584" t="inlineStr">
        <is>
          <t>Priya N.</t>
        </is>
      </c>
      <c r="H1584" t="inlineStr">
        <is>
          <t>Brioche buns x24</t>
        </is>
      </c>
      <c r="I1584" t="inlineStr">
        <is>
          <t>Bakery</t>
        </is>
      </c>
      <c r="J1584" t="n">
        <v>5</v>
      </c>
      <c r="K1584" s="26" t="n">
        <v>27.19</v>
      </c>
      <c r="L1584" s="26">
        <f>J1584*K1584</f>
        <v>135.95</v>
      </c>
      <c r="M1584" s="26" t="n">
        <v>15.85</v>
      </c>
      <c r="N1584" s="26">
        <f>J1584*M1584</f>
        <v>79.25</v>
      </c>
      <c r="O1584" s="26">
        <f>L1584-N1584</f>
        <v>56.7</v>
      </c>
      <c r="P1584">
        <f>IF(AND(OR(Dashboard!$C$5="All",F1584=Dashboard!$C$5),OR(Dashboard!$G$5="All",I1584=Dashboard!$G$5),OR(Dashboard!$K$5="All",G1584=Dashboard!$K$5)),1,0)</f>
        <v>1</v>
      </c>
      <c r="Q1584">
        <f>IF(P1584=1,IF(COUNTIFS($C$2:C1584,C1584,$P$2:P1584,1)=1,1,0),0)</f>
        <v>0</v>
      </c>
    </row>
    <row r="1585">
      <c r="A1585" s="24" t="n">
        <v>46162</v>
      </c>
      <c r="B1585" s="25" t="n">
        <v>46143</v>
      </c>
      <c r="C1585" t="inlineStr">
        <is>
          <t>SO-26500</t>
        </is>
      </c>
      <c r="D1585" t="inlineStr">
        <is>
          <t>Wollomby Bistro</t>
        </is>
      </c>
      <c r="E1585" t="inlineStr">
        <is>
          <t>Restaurant</t>
        </is>
      </c>
      <c r="F1585" t="inlineStr">
        <is>
          <t>Regional</t>
        </is>
      </c>
      <c r="G1585" t="inlineStr">
        <is>
          <t>Sam O.</t>
        </is>
      </c>
      <c r="H1585" t="inlineStr">
        <is>
          <t>Chai concentrate 1L x6</t>
        </is>
      </c>
      <c r="I1585" t="inlineStr">
        <is>
          <t>Beverages</t>
        </is>
      </c>
      <c r="J1585" t="n">
        <v>2</v>
      </c>
      <c r="K1585" s="26" t="n">
        <v>43.26</v>
      </c>
      <c r="L1585" s="26">
        <f>J1585*K1585</f>
        <v>86.52</v>
      </c>
      <c r="M1585" s="26" t="n">
        <v>26.08</v>
      </c>
      <c r="N1585" s="26">
        <f>J1585*M1585</f>
        <v>52.16</v>
      </c>
      <c r="O1585" s="26">
        <f>L1585-N1585</f>
        <v>34.36</v>
      </c>
      <c r="P1585">
        <f>IF(AND(OR(Dashboard!$C$5="All",F1585=Dashboard!$C$5),OR(Dashboard!$G$5="All",I1585=Dashboard!$G$5),OR(Dashboard!$K$5="All",G1585=Dashboard!$K$5)),1,0)</f>
        <v>1</v>
      </c>
      <c r="Q1585">
        <f>IF(P1585=1,IF(COUNTIFS($C$2:C1585,C1585,$P$2:P1585,1)=1,1,0),0)</f>
        <v>1</v>
      </c>
    </row>
    <row r="1586">
      <c r="A1586" s="24" t="n">
        <v>46162</v>
      </c>
      <c r="B1586" s="25" t="n">
        <v>46143</v>
      </c>
      <c r="C1586" t="inlineStr">
        <is>
          <t>SO-26500</t>
        </is>
      </c>
      <c r="D1586" t="inlineStr">
        <is>
          <t>Wollomby Bistro</t>
        </is>
      </c>
      <c r="E1586" t="inlineStr">
        <is>
          <t>Restaurant</t>
        </is>
      </c>
      <c r="F1586" t="inlineStr">
        <is>
          <t>Regional</t>
        </is>
      </c>
      <c r="G1586" t="inlineStr">
        <is>
          <t>Sam O.</t>
        </is>
      </c>
      <c r="H1586" t="inlineStr">
        <is>
          <t>Barista milk 1L x12</t>
        </is>
      </c>
      <c r="I1586" t="inlineStr">
        <is>
          <t>Dairy &amp; eggs</t>
        </is>
      </c>
      <c r="J1586" t="n">
        <v>14</v>
      </c>
      <c r="K1586" s="26" t="n">
        <v>27.19</v>
      </c>
      <c r="L1586" s="26">
        <f>J1586*K1586</f>
        <v>380.66</v>
      </c>
      <c r="M1586" s="26" t="n">
        <v>20.11</v>
      </c>
      <c r="N1586" s="26">
        <f>J1586*M1586</f>
        <v>281.54</v>
      </c>
      <c r="O1586" s="26">
        <f>L1586-N1586</f>
        <v>99.1200000000001</v>
      </c>
      <c r="P1586">
        <f>IF(AND(OR(Dashboard!$C$5="All",F1586=Dashboard!$C$5),OR(Dashboard!$G$5="All",I1586=Dashboard!$G$5),OR(Dashboard!$K$5="All",G1586=Dashboard!$K$5)),1,0)</f>
        <v>1</v>
      </c>
      <c r="Q1586">
        <f>IF(P1586=1,IF(COUNTIFS($C$2:C1586,C1586,$P$2:P1586,1)=1,1,0),0)</f>
        <v>0</v>
      </c>
    </row>
    <row r="1587">
      <c r="A1587" s="24" t="n">
        <v>46162</v>
      </c>
      <c r="B1587" s="25" t="n">
        <v>46143</v>
      </c>
      <c r="C1587" t="inlineStr">
        <is>
          <t>SO-26500</t>
        </is>
      </c>
      <c r="D1587" t="inlineStr">
        <is>
          <t>Wollomby Bistro</t>
        </is>
      </c>
      <c r="E1587" t="inlineStr">
        <is>
          <t>Restaurant</t>
        </is>
      </c>
      <c r="F1587" t="inlineStr">
        <is>
          <t>Regional</t>
        </is>
      </c>
      <c r="G1587" t="inlineStr">
        <is>
          <t>Sam O.</t>
        </is>
      </c>
      <c r="H1587" t="inlineStr">
        <is>
          <t>Plain flour 12.5kg</t>
        </is>
      </c>
      <c r="I1587" t="inlineStr">
        <is>
          <t>Dry goods</t>
        </is>
      </c>
      <c r="J1587" t="n">
        <v>9</v>
      </c>
      <c r="K1587" s="26" t="n">
        <v>25.34</v>
      </c>
      <c r="L1587" s="26">
        <f>J1587*K1587</f>
        <v>228.06</v>
      </c>
      <c r="M1587" s="26" t="n">
        <v>17.21</v>
      </c>
      <c r="N1587" s="26">
        <f>J1587*M1587</f>
        <v>154.89</v>
      </c>
      <c r="O1587" s="26">
        <f>L1587-N1587</f>
        <v>73.17</v>
      </c>
      <c r="P1587">
        <f>IF(AND(OR(Dashboard!$C$5="All",F1587=Dashboard!$C$5),OR(Dashboard!$G$5="All",I1587=Dashboard!$G$5),OR(Dashboard!$K$5="All",G1587=Dashboard!$K$5)),1,0)</f>
        <v>1</v>
      </c>
      <c r="Q1587">
        <f>IF(P1587=1,IF(COUNTIFS($C$2:C1587,C1587,$P$2:P1587,1)=1,1,0),0)</f>
        <v>0</v>
      </c>
    </row>
    <row r="1588">
      <c r="A1588" s="24" t="n">
        <v>46162</v>
      </c>
      <c r="B1588" s="25" t="n">
        <v>46143</v>
      </c>
      <c r="C1588" t="inlineStr">
        <is>
          <t>SO-26516</t>
        </is>
      </c>
      <c r="D1588" t="inlineStr">
        <is>
          <t>Gorrowin Dining Room</t>
        </is>
      </c>
      <c r="E1588" t="inlineStr">
        <is>
          <t>Restaurant</t>
        </is>
      </c>
      <c r="F1588" t="inlineStr">
        <is>
          <t>West</t>
        </is>
      </c>
      <c r="G1588" t="inlineStr">
        <is>
          <t>Lena K.</t>
        </is>
      </c>
      <c r="H1588" t="inlineStr">
        <is>
          <t>Cheddar block 2kg</t>
        </is>
      </c>
      <c r="I1588" t="inlineStr">
        <is>
          <t>Dairy &amp; eggs</t>
        </is>
      </c>
      <c r="J1588" t="n">
        <v>10</v>
      </c>
      <c r="K1588" s="26" t="n">
        <v>32.45</v>
      </c>
      <c r="L1588" s="26">
        <f>J1588*K1588</f>
        <v>324.5</v>
      </c>
      <c r="M1588" s="26" t="n">
        <v>23.71</v>
      </c>
      <c r="N1588" s="26">
        <f>J1588*M1588</f>
        <v>237.1</v>
      </c>
      <c r="O1588" s="26">
        <f>L1588-N1588</f>
        <v>87.4</v>
      </c>
      <c r="P1588">
        <f>IF(AND(OR(Dashboard!$C$5="All",F1588=Dashboard!$C$5),OR(Dashboard!$G$5="All",I1588=Dashboard!$G$5),OR(Dashboard!$K$5="All",G1588=Dashboard!$K$5)),1,0)</f>
        <v>1</v>
      </c>
      <c r="Q1588">
        <f>IF(P1588=1,IF(COUNTIFS($C$2:C1588,C1588,$P$2:P1588,1)=1,1,0),0)</f>
        <v>1</v>
      </c>
    </row>
    <row r="1589">
      <c r="A1589" s="24" t="n">
        <v>46162</v>
      </c>
      <c r="B1589" s="25" t="n">
        <v>46143</v>
      </c>
      <c r="C1589" t="inlineStr">
        <is>
          <t>SO-26516</t>
        </is>
      </c>
      <c r="D1589" t="inlineStr">
        <is>
          <t>Gorrowin Dining Room</t>
        </is>
      </c>
      <c r="E1589" t="inlineStr">
        <is>
          <t>Restaurant</t>
        </is>
      </c>
      <c r="F1589" t="inlineStr">
        <is>
          <t>West</t>
        </is>
      </c>
      <c r="G1589" t="inlineStr">
        <is>
          <t>Lena K.</t>
        </is>
      </c>
      <c r="H1589" t="inlineStr">
        <is>
          <t>Canned tomatoes 2.5kg</t>
        </is>
      </c>
      <c r="I1589" t="inlineStr">
        <is>
          <t>Dry goods</t>
        </is>
      </c>
      <c r="J1589" t="n">
        <v>6</v>
      </c>
      <c r="K1589" s="26" t="n">
        <v>8.19</v>
      </c>
      <c r="L1589" s="26">
        <f>J1589*K1589</f>
        <v>49.14</v>
      </c>
      <c r="M1589" s="26" t="n">
        <v>5.76</v>
      </c>
      <c r="N1589" s="26">
        <f>J1589*M1589</f>
        <v>34.56</v>
      </c>
      <c r="O1589" s="26">
        <f>L1589-N1589</f>
        <v>14.58</v>
      </c>
      <c r="P1589">
        <f>IF(AND(OR(Dashboard!$C$5="All",F1589=Dashboard!$C$5),OR(Dashboard!$G$5="All",I1589=Dashboard!$G$5),OR(Dashboard!$K$5="All",G1589=Dashboard!$K$5)),1,0)</f>
        <v>1</v>
      </c>
      <c r="Q1589">
        <f>IF(P1589=1,IF(COUNTIFS($C$2:C1589,C1589,$P$2:P1589,1)=1,1,0),0)</f>
        <v>0</v>
      </c>
    </row>
    <row r="1590">
      <c r="A1590" s="24" t="n">
        <v>46162</v>
      </c>
      <c r="B1590" s="25" t="n">
        <v>46143</v>
      </c>
      <c r="C1590" t="inlineStr">
        <is>
          <t>SO-26516</t>
        </is>
      </c>
      <c r="D1590" t="inlineStr">
        <is>
          <t>Gorrowin Dining Room</t>
        </is>
      </c>
      <c r="E1590" t="inlineStr">
        <is>
          <t>Restaurant</t>
        </is>
      </c>
      <c r="F1590" t="inlineStr">
        <is>
          <t>West</t>
        </is>
      </c>
      <c r="G1590" t="inlineStr">
        <is>
          <t>Lena K.</t>
        </is>
      </c>
      <c r="H1590" t="inlineStr">
        <is>
          <t>Frozen berries 2kg</t>
        </is>
      </c>
      <c r="I1590" t="inlineStr">
        <is>
          <t>Frozen</t>
        </is>
      </c>
      <c r="J1590" t="n">
        <v>4</v>
      </c>
      <c r="K1590" s="26" t="n">
        <v>20.39</v>
      </c>
      <c r="L1590" s="26">
        <f>J1590*K1590</f>
        <v>81.56</v>
      </c>
      <c r="M1590" s="26" t="n">
        <v>14.21</v>
      </c>
      <c r="N1590" s="26">
        <f>J1590*M1590</f>
        <v>56.84</v>
      </c>
      <c r="O1590" s="26">
        <f>L1590-N1590</f>
        <v>24.72</v>
      </c>
      <c r="P1590">
        <f>IF(AND(OR(Dashboard!$C$5="All",F1590=Dashboard!$C$5),OR(Dashboard!$G$5="All",I1590=Dashboard!$G$5),OR(Dashboard!$K$5="All",G1590=Dashboard!$K$5)),1,0)</f>
        <v>1</v>
      </c>
      <c r="Q1590">
        <f>IF(P1590=1,IF(COUNTIFS($C$2:C1590,C1590,$P$2:P1590,1)=1,1,0),0)</f>
        <v>0</v>
      </c>
    </row>
    <row r="1591">
      <c r="A1591" s="24" t="n">
        <v>46162</v>
      </c>
      <c r="B1591" s="25" t="n">
        <v>46143</v>
      </c>
      <c r="C1591" t="inlineStr">
        <is>
          <t>SO-26542</t>
        </is>
      </c>
      <c r="D1591" t="inlineStr">
        <is>
          <t>Thornable Kitchen</t>
        </is>
      </c>
      <c r="E1591" t="inlineStr">
        <is>
          <t>Restaurant</t>
        </is>
      </c>
      <c r="F1591" t="inlineStr">
        <is>
          <t>South</t>
        </is>
      </c>
      <c r="G1591" t="inlineStr">
        <is>
          <t>Tom W.</t>
        </is>
      </c>
      <c r="H1591" t="inlineStr">
        <is>
          <t>Loose-leaf tea 500g</t>
        </is>
      </c>
      <c r="I1591" t="inlineStr">
        <is>
          <t>Beverages</t>
        </is>
      </c>
      <c r="J1591" t="n">
        <v>12</v>
      </c>
      <c r="K1591" s="26" t="n">
        <v>19.47</v>
      </c>
      <c r="L1591" s="26">
        <f>J1591*K1591</f>
        <v>233.64</v>
      </c>
      <c r="M1591" s="26" t="n">
        <v>11.95</v>
      </c>
      <c r="N1591" s="26">
        <f>J1591*M1591</f>
        <v>143.4</v>
      </c>
      <c r="O1591" s="26">
        <f>L1591-N1591</f>
        <v>90.24</v>
      </c>
      <c r="P1591">
        <f>IF(AND(OR(Dashboard!$C$5="All",F1591=Dashboard!$C$5),OR(Dashboard!$G$5="All",I1591=Dashboard!$G$5),OR(Dashboard!$K$5="All",G1591=Dashboard!$K$5)),1,0)</f>
        <v>1</v>
      </c>
      <c r="Q1591">
        <f>IF(P1591=1,IF(COUNTIFS($C$2:C1591,C1591,$P$2:P1591,1)=1,1,0),0)</f>
        <v>1</v>
      </c>
    </row>
    <row r="1592">
      <c r="A1592" s="24" t="n">
        <v>46162</v>
      </c>
      <c r="B1592" s="25" t="n">
        <v>46143</v>
      </c>
      <c r="C1592" t="inlineStr">
        <is>
          <t>SO-26542</t>
        </is>
      </c>
      <c r="D1592" t="inlineStr">
        <is>
          <t>Thornable Kitchen</t>
        </is>
      </c>
      <c r="E1592" t="inlineStr">
        <is>
          <t>Restaurant</t>
        </is>
      </c>
      <c r="F1592" t="inlineStr">
        <is>
          <t>South</t>
        </is>
      </c>
      <c r="G1592" t="inlineStr">
        <is>
          <t>Tom W.</t>
        </is>
      </c>
      <c r="H1592" t="inlineStr">
        <is>
          <t>Chickpeas 2kg</t>
        </is>
      </c>
      <c r="I1592" t="inlineStr">
        <is>
          <t>Dry goods</t>
        </is>
      </c>
      <c r="J1592" t="n">
        <v>11</v>
      </c>
      <c r="K1592" s="26" t="n">
        <v>9.48</v>
      </c>
      <c r="L1592" s="26">
        <f>J1592*K1592</f>
        <v>104.28</v>
      </c>
      <c r="M1592" s="26" t="n">
        <v>6.28</v>
      </c>
      <c r="N1592" s="26">
        <f>J1592*M1592</f>
        <v>69.08</v>
      </c>
      <c r="O1592" s="26">
        <f>L1592-N1592</f>
        <v>35.2</v>
      </c>
      <c r="P1592">
        <f>IF(AND(OR(Dashboard!$C$5="All",F1592=Dashboard!$C$5),OR(Dashboard!$G$5="All",I1592=Dashboard!$G$5),OR(Dashboard!$K$5="All",G1592=Dashboard!$K$5)),1,0)</f>
        <v>1</v>
      </c>
      <c r="Q1592">
        <f>IF(P1592=1,IF(COUNTIFS($C$2:C1592,C1592,$P$2:P1592,1)=1,1,0),0)</f>
        <v>0</v>
      </c>
    </row>
    <row r="1593">
      <c r="A1593" s="24" t="n">
        <v>46163</v>
      </c>
      <c r="B1593" s="25" t="n">
        <v>46143</v>
      </c>
      <c r="C1593" t="inlineStr">
        <is>
          <t>SO-26532</t>
        </is>
      </c>
      <c r="D1593" t="inlineStr">
        <is>
          <t>Marrowfield Coffee House</t>
        </is>
      </c>
      <c r="E1593" t="inlineStr">
        <is>
          <t>Café</t>
        </is>
      </c>
      <c r="F1593" t="inlineStr">
        <is>
          <t>Regional</t>
        </is>
      </c>
      <c r="G1593" t="inlineStr">
        <is>
          <t>Sam O.</t>
        </is>
      </c>
      <c r="H1593" t="inlineStr">
        <is>
          <t>Chickpeas 2kg</t>
        </is>
      </c>
      <c r="I1593" t="inlineStr">
        <is>
          <t>Dry goods</t>
        </is>
      </c>
      <c r="J1593" t="n">
        <v>6</v>
      </c>
      <c r="K1593" s="26" t="n">
        <v>9.48</v>
      </c>
      <c r="L1593" s="26">
        <f>J1593*K1593</f>
        <v>56.88</v>
      </c>
      <c r="M1593" s="26" t="n">
        <v>6.3</v>
      </c>
      <c r="N1593" s="26">
        <f>J1593*M1593</f>
        <v>37.8</v>
      </c>
      <c r="O1593" s="26">
        <f>L1593-N1593</f>
        <v>19.08</v>
      </c>
      <c r="P1593">
        <f>IF(AND(OR(Dashboard!$C$5="All",F1593=Dashboard!$C$5),OR(Dashboard!$G$5="All",I1593=Dashboard!$G$5),OR(Dashboard!$K$5="All",G1593=Dashboard!$K$5)),1,0)</f>
        <v>1</v>
      </c>
      <c r="Q1593">
        <f>IF(P1593=1,IF(COUNTIFS($C$2:C1593,C1593,$P$2:P1593,1)=1,1,0),0)</f>
        <v>1</v>
      </c>
    </row>
    <row r="1594">
      <c r="A1594" s="24" t="n">
        <v>46163</v>
      </c>
      <c r="B1594" s="25" t="n">
        <v>46143</v>
      </c>
      <c r="C1594" t="inlineStr">
        <is>
          <t>SO-26532</t>
        </is>
      </c>
      <c r="D1594" t="inlineStr">
        <is>
          <t>Marrowfield Coffee House</t>
        </is>
      </c>
      <c r="E1594" t="inlineStr">
        <is>
          <t>Café</t>
        </is>
      </c>
      <c r="F1594" t="inlineStr">
        <is>
          <t>Regional</t>
        </is>
      </c>
      <c r="G1594" t="inlineStr">
        <is>
          <t>Sam O.</t>
        </is>
      </c>
      <c r="H1594" t="inlineStr">
        <is>
          <t>Full cream milk 2L x6</t>
        </is>
      </c>
      <c r="I1594" t="inlineStr">
        <is>
          <t>Dairy &amp; eggs</t>
        </is>
      </c>
      <c r="J1594" t="n">
        <v>11</v>
      </c>
      <c r="K1594" s="26" t="n">
        <v>16.07</v>
      </c>
      <c r="L1594" s="26">
        <f>J1594*K1594</f>
        <v>176.77</v>
      </c>
      <c r="M1594" s="26" t="n">
        <v>12.57</v>
      </c>
      <c r="N1594" s="26">
        <f>J1594*M1594</f>
        <v>138.27</v>
      </c>
      <c r="O1594" s="26">
        <f>L1594-N1594</f>
        <v>38.5</v>
      </c>
      <c r="P1594">
        <f>IF(AND(OR(Dashboard!$C$5="All",F1594=Dashboard!$C$5),OR(Dashboard!$G$5="All",I1594=Dashboard!$G$5),OR(Dashboard!$K$5="All",G1594=Dashboard!$K$5)),1,0)</f>
        <v>1</v>
      </c>
      <c r="Q1594">
        <f>IF(P1594=1,IF(COUNTIFS($C$2:C1594,C1594,$P$2:P1594,1)=1,1,0),0)</f>
        <v>0</v>
      </c>
    </row>
    <row r="1595">
      <c r="A1595" s="24" t="n">
        <v>46163</v>
      </c>
      <c r="B1595" s="25" t="n">
        <v>46143</v>
      </c>
      <c r="C1595" t="inlineStr">
        <is>
          <t>SO-26532</t>
        </is>
      </c>
      <c r="D1595" t="inlineStr">
        <is>
          <t>Marrowfield Coffee House</t>
        </is>
      </c>
      <c r="E1595" t="inlineStr">
        <is>
          <t>Café</t>
        </is>
      </c>
      <c r="F1595" t="inlineStr">
        <is>
          <t>Regional</t>
        </is>
      </c>
      <c r="G1595" t="inlineStr">
        <is>
          <t>Sam O.</t>
        </is>
      </c>
      <c r="H1595" t="inlineStr">
        <is>
          <t>Bagels x36</t>
        </is>
      </c>
      <c r="I1595" t="inlineStr">
        <is>
          <t>Bakery</t>
        </is>
      </c>
      <c r="J1595" t="n">
        <v>4</v>
      </c>
      <c r="K1595" s="26" t="n">
        <v>39.66</v>
      </c>
      <c r="L1595" s="26">
        <f>J1595*K1595</f>
        <v>158.64</v>
      </c>
      <c r="M1595" s="26" t="n">
        <v>22.2</v>
      </c>
      <c r="N1595" s="26">
        <f>J1595*M1595</f>
        <v>88.8</v>
      </c>
      <c r="O1595" s="26">
        <f>L1595-N1595</f>
        <v>69.84</v>
      </c>
      <c r="P1595">
        <f>IF(AND(OR(Dashboard!$C$5="All",F1595=Dashboard!$C$5),OR(Dashboard!$G$5="All",I1595=Dashboard!$G$5),OR(Dashboard!$K$5="All",G1595=Dashboard!$K$5)),1,0)</f>
        <v>1</v>
      </c>
      <c r="Q1595">
        <f>IF(P1595=1,IF(COUNTIFS($C$2:C1595,C1595,$P$2:P1595,1)=1,1,0),0)</f>
        <v>0</v>
      </c>
    </row>
    <row r="1596">
      <c r="A1596" s="24" t="n">
        <v>46163</v>
      </c>
      <c r="B1596" s="25" t="n">
        <v>46143</v>
      </c>
      <c r="C1596" t="inlineStr">
        <is>
          <t>SO-26532</t>
        </is>
      </c>
      <c r="D1596" t="inlineStr">
        <is>
          <t>Marrowfield Coffee House</t>
        </is>
      </c>
      <c r="E1596" t="inlineStr">
        <is>
          <t>Café</t>
        </is>
      </c>
      <c r="F1596" t="inlineStr">
        <is>
          <t>Regional</t>
        </is>
      </c>
      <c r="G1596" t="inlineStr">
        <is>
          <t>Sam O.</t>
        </is>
      </c>
      <c r="H1596" t="inlineStr">
        <is>
          <t>Gelato 5L</t>
        </is>
      </c>
      <c r="I1596" t="inlineStr">
        <is>
          <t>Frozen</t>
        </is>
      </c>
      <c r="J1596" t="n">
        <v>3</v>
      </c>
      <c r="K1596" s="26" t="n">
        <v>47.9</v>
      </c>
      <c r="L1596" s="26">
        <f>J1596*K1596</f>
        <v>143.7</v>
      </c>
      <c r="M1596" s="26" t="n">
        <v>33.62</v>
      </c>
      <c r="N1596" s="26">
        <f>J1596*M1596</f>
        <v>100.86</v>
      </c>
      <c r="O1596" s="26">
        <f>L1596-N1596</f>
        <v>42.84</v>
      </c>
      <c r="P1596">
        <f>IF(AND(OR(Dashboard!$C$5="All",F1596=Dashboard!$C$5),OR(Dashboard!$G$5="All",I1596=Dashboard!$G$5),OR(Dashboard!$K$5="All",G1596=Dashboard!$K$5)),1,0)</f>
        <v>1</v>
      </c>
      <c r="Q1596">
        <f>IF(P1596=1,IF(COUNTIFS($C$2:C1596,C1596,$P$2:P1596,1)=1,1,0),0)</f>
        <v>0</v>
      </c>
    </row>
    <row r="1597">
      <c r="A1597" s="24" t="n">
        <v>46164</v>
      </c>
      <c r="B1597" s="25" t="n">
        <v>46143</v>
      </c>
      <c r="C1597" t="inlineStr">
        <is>
          <t>SO-26496</t>
        </is>
      </c>
      <c r="D1597" t="inlineStr">
        <is>
          <t>Grisdale Catering</t>
        </is>
      </c>
      <c r="E1597" t="inlineStr">
        <is>
          <t>Caterer</t>
        </is>
      </c>
      <c r="F1597" t="inlineStr">
        <is>
          <t>East</t>
        </is>
      </c>
      <c r="G1597" t="inlineStr">
        <is>
          <t>Priya N.</t>
        </is>
      </c>
      <c r="H1597" t="inlineStr">
        <is>
          <t>Arborio rice 5kg</t>
        </is>
      </c>
      <c r="I1597" t="inlineStr">
        <is>
          <t>Dry goods</t>
        </is>
      </c>
      <c r="J1597" t="n">
        <v>6</v>
      </c>
      <c r="K1597" s="26" t="n">
        <v>21.94</v>
      </c>
      <c r="L1597" s="26">
        <f>J1597*K1597</f>
        <v>131.64</v>
      </c>
      <c r="M1597" s="26" t="n">
        <v>15.45</v>
      </c>
      <c r="N1597" s="26">
        <f>J1597*M1597</f>
        <v>92.7</v>
      </c>
      <c r="O1597" s="26">
        <f>L1597-N1597</f>
        <v>38.94</v>
      </c>
      <c r="P1597">
        <f>IF(AND(OR(Dashboard!$C$5="All",F1597=Dashboard!$C$5),OR(Dashboard!$G$5="All",I1597=Dashboard!$G$5),OR(Dashboard!$K$5="All",G1597=Dashboard!$K$5)),1,0)</f>
        <v>1</v>
      </c>
      <c r="Q1597">
        <f>IF(P1597=1,IF(COUNTIFS($C$2:C1597,C1597,$P$2:P1597,1)=1,1,0),0)</f>
        <v>1</v>
      </c>
    </row>
    <row r="1598">
      <c r="A1598" s="24" t="n">
        <v>46164</v>
      </c>
      <c r="B1598" s="25" t="n">
        <v>46143</v>
      </c>
      <c r="C1598" t="inlineStr">
        <is>
          <t>SO-26496</t>
        </is>
      </c>
      <c r="D1598" t="inlineStr">
        <is>
          <t>Grisdale Catering</t>
        </is>
      </c>
      <c r="E1598" t="inlineStr">
        <is>
          <t>Caterer</t>
        </is>
      </c>
      <c r="F1598" t="inlineStr">
        <is>
          <t>East</t>
        </is>
      </c>
      <c r="G1598" t="inlineStr">
        <is>
          <t>Priya N.</t>
        </is>
      </c>
      <c r="H1598" t="inlineStr">
        <is>
          <t>Unsalted butter 5kg</t>
        </is>
      </c>
      <c r="I1598" t="inlineStr">
        <is>
          <t>Dairy &amp; eggs</t>
        </is>
      </c>
      <c r="J1598" t="n">
        <v>8</v>
      </c>
      <c r="K1598" s="26" t="n">
        <v>59.74</v>
      </c>
      <c r="L1598" s="26">
        <f>J1598*K1598</f>
        <v>477.92</v>
      </c>
      <c r="M1598" s="26" t="n">
        <v>44.91</v>
      </c>
      <c r="N1598" s="26">
        <f>J1598*M1598</f>
        <v>359.28</v>
      </c>
      <c r="O1598" s="26">
        <f>L1598-N1598</f>
        <v>118.64</v>
      </c>
      <c r="P1598">
        <f>IF(AND(OR(Dashboard!$C$5="All",F1598=Dashboard!$C$5),OR(Dashboard!$G$5="All",I1598=Dashboard!$G$5),OR(Dashboard!$K$5="All",G1598=Dashboard!$K$5)),1,0)</f>
        <v>1</v>
      </c>
      <c r="Q1598">
        <f>IF(P1598=1,IF(COUNTIFS($C$2:C1598,C1598,$P$2:P1598,1)=1,1,0),0)</f>
        <v>0</v>
      </c>
    </row>
    <row r="1599">
      <c r="A1599" s="24" t="n">
        <v>46164</v>
      </c>
      <c r="B1599" s="25" t="n">
        <v>46143</v>
      </c>
      <c r="C1599" t="inlineStr">
        <is>
          <t>SO-26496</t>
        </is>
      </c>
      <c r="D1599" t="inlineStr">
        <is>
          <t>Grisdale Catering</t>
        </is>
      </c>
      <c r="E1599" t="inlineStr">
        <is>
          <t>Caterer</t>
        </is>
      </c>
      <c r="F1599" t="inlineStr">
        <is>
          <t>East</t>
        </is>
      </c>
      <c r="G1599" t="inlineStr">
        <is>
          <t>Priya N.</t>
        </is>
      </c>
      <c r="H1599" t="inlineStr">
        <is>
          <t>Bagels x36</t>
        </is>
      </c>
      <c r="I1599" t="inlineStr">
        <is>
          <t>Bakery</t>
        </is>
      </c>
      <c r="J1599" t="n">
        <v>9</v>
      </c>
      <c r="K1599" s="26" t="n">
        <v>39.66</v>
      </c>
      <c r="L1599" s="26">
        <f>J1599*K1599</f>
        <v>356.94</v>
      </c>
      <c r="M1599" s="26" t="n">
        <v>23.76</v>
      </c>
      <c r="N1599" s="26">
        <f>J1599*M1599</f>
        <v>213.84</v>
      </c>
      <c r="O1599" s="26">
        <f>L1599-N1599</f>
        <v>143.1</v>
      </c>
      <c r="P1599">
        <f>IF(AND(OR(Dashboard!$C$5="All",F1599=Dashboard!$C$5),OR(Dashboard!$G$5="All",I1599=Dashboard!$G$5),OR(Dashboard!$K$5="All",G1599=Dashboard!$K$5)),1,0)</f>
        <v>1</v>
      </c>
      <c r="Q1599">
        <f>IF(P1599=1,IF(COUNTIFS($C$2:C1599,C1599,$P$2:P1599,1)=1,1,0),0)</f>
        <v>0</v>
      </c>
    </row>
    <row r="1600">
      <c r="A1600" s="24" t="n">
        <v>46164</v>
      </c>
      <c r="B1600" s="25" t="n">
        <v>46143</v>
      </c>
      <c r="C1600" t="inlineStr">
        <is>
          <t>SO-26496</t>
        </is>
      </c>
      <c r="D1600" t="inlineStr">
        <is>
          <t>Grisdale Catering</t>
        </is>
      </c>
      <c r="E1600" t="inlineStr">
        <is>
          <t>Caterer</t>
        </is>
      </c>
      <c r="F1600" t="inlineStr">
        <is>
          <t>East</t>
        </is>
      </c>
      <c r="G1600" t="inlineStr">
        <is>
          <t>Priya N.</t>
        </is>
      </c>
      <c r="H1600" t="inlineStr">
        <is>
          <t>Chips 2.5kg x4</t>
        </is>
      </c>
      <c r="I1600" t="inlineStr">
        <is>
          <t>Frozen</t>
        </is>
      </c>
      <c r="J1600" t="n">
        <v>7</v>
      </c>
      <c r="K1600" s="26" t="n">
        <v>30.49</v>
      </c>
      <c r="L1600" s="26">
        <f>J1600*K1600</f>
        <v>213.43</v>
      </c>
      <c r="M1600" s="26" t="n">
        <v>21.82</v>
      </c>
      <c r="N1600" s="26">
        <f>J1600*M1600</f>
        <v>152.74</v>
      </c>
      <c r="O1600" s="26">
        <f>L1600-N1600</f>
        <v>60.69</v>
      </c>
      <c r="P1600">
        <f>IF(AND(OR(Dashboard!$C$5="All",F1600=Dashboard!$C$5),OR(Dashboard!$G$5="All",I1600=Dashboard!$G$5),OR(Dashboard!$K$5="All",G1600=Dashboard!$K$5)),1,0)</f>
        <v>1</v>
      </c>
      <c r="Q1600">
        <f>IF(P1600=1,IF(COUNTIFS($C$2:C1600,C1600,$P$2:P1600,1)=1,1,0),0)</f>
        <v>0</v>
      </c>
    </row>
    <row r="1601">
      <c r="A1601" s="24" t="n">
        <v>46164</v>
      </c>
      <c r="B1601" s="25" t="n">
        <v>46143</v>
      </c>
      <c r="C1601" t="inlineStr">
        <is>
          <t>SO-26501</t>
        </is>
      </c>
      <c r="D1601" t="inlineStr">
        <is>
          <t>Bellcourt Kitchen</t>
        </is>
      </c>
      <c r="E1601" t="inlineStr">
        <is>
          <t>Restaurant</t>
        </is>
      </c>
      <c r="F1601" t="inlineStr">
        <is>
          <t>East</t>
        </is>
      </c>
      <c r="G1601" t="inlineStr">
        <is>
          <t>Priya N.</t>
        </is>
      </c>
      <c r="H1601" t="inlineStr">
        <is>
          <t>Unsalted butter 5kg</t>
        </is>
      </c>
      <c r="I1601" t="inlineStr">
        <is>
          <t>Dairy &amp; eggs</t>
        </is>
      </c>
      <c r="J1601" t="n">
        <v>12</v>
      </c>
      <c r="K1601" s="26" t="n">
        <v>59.74</v>
      </c>
      <c r="L1601" s="26">
        <f>J1601*K1601</f>
        <v>716.88</v>
      </c>
      <c r="M1601" s="26" t="n">
        <v>43.64</v>
      </c>
      <c r="N1601" s="26">
        <f>J1601*M1601</f>
        <v>523.68</v>
      </c>
      <c r="O1601" s="26">
        <f>L1601-N1601</f>
        <v>193.2</v>
      </c>
      <c r="P1601">
        <f>IF(AND(OR(Dashboard!$C$5="All",F1601=Dashboard!$C$5),OR(Dashboard!$G$5="All",I1601=Dashboard!$G$5),OR(Dashboard!$K$5="All",G1601=Dashboard!$K$5)),1,0)</f>
        <v>1</v>
      </c>
      <c r="Q1601">
        <f>IF(P1601=1,IF(COUNTIFS($C$2:C1601,C1601,$P$2:P1601,1)=1,1,0),0)</f>
        <v>1</v>
      </c>
    </row>
    <row r="1602">
      <c r="A1602" s="24" t="n">
        <v>46164</v>
      </c>
      <c r="B1602" s="25" t="n">
        <v>46143</v>
      </c>
      <c r="C1602" t="inlineStr">
        <is>
          <t>SO-26501</t>
        </is>
      </c>
      <c r="D1602" t="inlineStr">
        <is>
          <t>Bellcourt Kitchen</t>
        </is>
      </c>
      <c r="E1602" t="inlineStr">
        <is>
          <t>Restaurant</t>
        </is>
      </c>
      <c r="F1602" t="inlineStr">
        <is>
          <t>East</t>
        </is>
      </c>
      <c r="G1602" t="inlineStr">
        <is>
          <t>Priya N.</t>
        </is>
      </c>
      <c r="H1602" t="inlineStr">
        <is>
          <t>Canned tomatoes 2.5kg</t>
        </is>
      </c>
      <c r="I1602" t="inlineStr">
        <is>
          <t>Dry goods</t>
        </is>
      </c>
      <c r="J1602" t="n">
        <v>9</v>
      </c>
      <c r="K1602" s="26" t="n">
        <v>8.19</v>
      </c>
      <c r="L1602" s="26">
        <f>J1602*K1602</f>
        <v>73.71</v>
      </c>
      <c r="M1602" s="26" t="n">
        <v>5.51</v>
      </c>
      <c r="N1602" s="26">
        <f>J1602*M1602</f>
        <v>49.59</v>
      </c>
      <c r="O1602" s="26">
        <f>L1602-N1602</f>
        <v>24.12</v>
      </c>
      <c r="P1602">
        <f>IF(AND(OR(Dashboard!$C$5="All",F1602=Dashboard!$C$5),OR(Dashboard!$G$5="All",I1602=Dashboard!$G$5),OR(Dashboard!$K$5="All",G1602=Dashboard!$K$5)),1,0)</f>
        <v>1</v>
      </c>
      <c r="Q1602">
        <f>IF(P1602=1,IF(COUNTIFS($C$2:C1602,C1602,$P$2:P1602,1)=1,1,0),0)</f>
        <v>0</v>
      </c>
    </row>
    <row r="1603">
      <c r="A1603" s="24" t="n">
        <v>46164</v>
      </c>
      <c r="B1603" s="25" t="n">
        <v>46143</v>
      </c>
      <c r="C1603" t="inlineStr">
        <is>
          <t>SO-26501</t>
        </is>
      </c>
      <c r="D1603" t="inlineStr">
        <is>
          <t>Bellcourt Kitchen</t>
        </is>
      </c>
      <c r="E1603" t="inlineStr">
        <is>
          <t>Restaurant</t>
        </is>
      </c>
      <c r="F1603" t="inlineStr">
        <is>
          <t>East</t>
        </is>
      </c>
      <c r="G1603" t="inlineStr">
        <is>
          <t>Priya N.</t>
        </is>
      </c>
      <c r="H1603" t="inlineStr">
        <is>
          <t>Gelato 5L</t>
        </is>
      </c>
      <c r="I1603" t="inlineStr">
        <is>
          <t>Frozen</t>
        </is>
      </c>
      <c r="J1603" t="n">
        <v>2</v>
      </c>
      <c r="K1603" s="26" t="n">
        <v>47.9</v>
      </c>
      <c r="L1603" s="26">
        <f>J1603*K1603</f>
        <v>95.8</v>
      </c>
      <c r="M1603" s="26" t="n">
        <v>34.6</v>
      </c>
      <c r="N1603" s="26">
        <f>J1603*M1603</f>
        <v>69.2</v>
      </c>
      <c r="O1603" s="26">
        <f>L1603-N1603</f>
        <v>26.6</v>
      </c>
      <c r="P1603">
        <f>IF(AND(OR(Dashboard!$C$5="All",F1603=Dashboard!$C$5),OR(Dashboard!$G$5="All",I1603=Dashboard!$G$5),OR(Dashboard!$K$5="All",G1603=Dashboard!$K$5)),1,0)</f>
        <v>1</v>
      </c>
      <c r="Q1603">
        <f>IF(P1603=1,IF(COUNTIFS($C$2:C1603,C1603,$P$2:P1603,1)=1,1,0),0)</f>
        <v>0</v>
      </c>
    </row>
    <row r="1604">
      <c r="A1604" s="24" t="n">
        <v>46164</v>
      </c>
      <c r="B1604" s="25" t="n">
        <v>46143</v>
      </c>
      <c r="C1604" t="inlineStr">
        <is>
          <t>SO-26527</t>
        </is>
      </c>
      <c r="D1604" t="inlineStr">
        <is>
          <t>Fallowden Coffee House</t>
        </is>
      </c>
      <c r="E1604" t="inlineStr">
        <is>
          <t>Café</t>
        </is>
      </c>
      <c r="F1604" t="inlineStr">
        <is>
          <t>South</t>
        </is>
      </c>
      <c r="G1604" t="inlineStr">
        <is>
          <t>Tom W.</t>
        </is>
      </c>
      <c r="H1604" t="inlineStr">
        <is>
          <t>Coffee beans 1kg</t>
        </is>
      </c>
      <c r="I1604" t="inlineStr">
        <is>
          <t>Beverages</t>
        </is>
      </c>
      <c r="J1604" t="n">
        <v>2</v>
      </c>
      <c r="K1604" s="26" t="n">
        <v>32.45</v>
      </c>
      <c r="L1604" s="26">
        <f>J1604*K1604</f>
        <v>64.9</v>
      </c>
      <c r="M1604" s="26" t="n">
        <v>19.57</v>
      </c>
      <c r="N1604" s="26">
        <f>J1604*M1604</f>
        <v>39.14</v>
      </c>
      <c r="O1604" s="26">
        <f>L1604-N1604</f>
        <v>25.76</v>
      </c>
      <c r="P1604">
        <f>IF(AND(OR(Dashboard!$C$5="All",F1604=Dashboard!$C$5),OR(Dashboard!$G$5="All",I1604=Dashboard!$G$5),OR(Dashboard!$K$5="All",G1604=Dashboard!$K$5)),1,0)</f>
        <v>1</v>
      </c>
      <c r="Q1604">
        <f>IF(P1604=1,IF(COUNTIFS($C$2:C1604,C1604,$P$2:P1604,1)=1,1,0),0)</f>
        <v>1</v>
      </c>
    </row>
    <row r="1605">
      <c r="A1605" s="24" t="n">
        <v>46164</v>
      </c>
      <c r="B1605" s="25" t="n">
        <v>46143</v>
      </c>
      <c r="C1605" t="inlineStr">
        <is>
          <t>SO-26527</t>
        </is>
      </c>
      <c r="D1605" t="inlineStr">
        <is>
          <t>Fallowden Coffee House</t>
        </is>
      </c>
      <c r="E1605" t="inlineStr">
        <is>
          <t>Café</t>
        </is>
      </c>
      <c r="F1605" t="inlineStr">
        <is>
          <t>South</t>
        </is>
      </c>
      <c r="G1605" t="inlineStr">
        <is>
          <t>Tom W.</t>
        </is>
      </c>
      <c r="H1605" t="inlineStr">
        <is>
          <t>Unsalted butter 5kg</t>
        </is>
      </c>
      <c r="I1605" t="inlineStr">
        <is>
          <t>Dairy &amp; eggs</t>
        </is>
      </c>
      <c r="J1605" t="n">
        <v>7</v>
      </c>
      <c r="K1605" s="26" t="n">
        <v>59.74</v>
      </c>
      <c r="L1605" s="26">
        <f>J1605*K1605</f>
        <v>418.18</v>
      </c>
      <c r="M1605" s="26" t="n">
        <v>46.26</v>
      </c>
      <c r="N1605" s="26">
        <f>J1605*M1605</f>
        <v>323.82</v>
      </c>
      <c r="O1605" s="26">
        <f>L1605-N1605</f>
        <v>94.36</v>
      </c>
      <c r="P1605">
        <f>IF(AND(OR(Dashboard!$C$5="All",F1605=Dashboard!$C$5),OR(Dashboard!$G$5="All",I1605=Dashboard!$G$5),OR(Dashboard!$K$5="All",G1605=Dashboard!$K$5)),1,0)</f>
        <v>1</v>
      </c>
      <c r="Q1605">
        <f>IF(P1605=1,IF(COUNTIFS($C$2:C1605,C1605,$P$2:P1605,1)=1,1,0),0)</f>
        <v>0</v>
      </c>
    </row>
    <row r="1606">
      <c r="A1606" s="24" t="n">
        <v>46165</v>
      </c>
      <c r="B1606" s="25" t="n">
        <v>46143</v>
      </c>
      <c r="C1606" t="inlineStr">
        <is>
          <t>SO-26520</t>
        </is>
      </c>
      <c r="D1606" t="inlineStr">
        <is>
          <t>Saltrey Fine Foods</t>
        </is>
      </c>
      <c r="E1606" t="inlineStr">
        <is>
          <t>Grocer</t>
        </is>
      </c>
      <c r="F1606" t="inlineStr">
        <is>
          <t>North</t>
        </is>
      </c>
      <c r="G1606" t="inlineStr">
        <is>
          <t>Priya N.</t>
        </is>
      </c>
      <c r="H1606" t="inlineStr">
        <is>
          <t>Puff pastry sheets 5kg</t>
        </is>
      </c>
      <c r="I1606" t="inlineStr">
        <is>
          <t>Frozen</t>
        </is>
      </c>
      <c r="J1606" t="n">
        <v>30</v>
      </c>
      <c r="K1606" s="26" t="n">
        <v>35.02</v>
      </c>
      <c r="L1606" s="26">
        <f>J1606*K1606</f>
        <v>1050.6</v>
      </c>
      <c r="M1606" s="26" t="n">
        <v>24.98</v>
      </c>
      <c r="N1606" s="26">
        <f>J1606*M1606</f>
        <v>749.4</v>
      </c>
      <c r="O1606" s="26">
        <f>L1606-N1606</f>
        <v>301.2</v>
      </c>
      <c r="P1606">
        <f>IF(AND(OR(Dashboard!$C$5="All",F1606=Dashboard!$C$5),OR(Dashboard!$G$5="All",I1606=Dashboard!$G$5),OR(Dashboard!$K$5="All",G1606=Dashboard!$K$5)),1,0)</f>
        <v>1</v>
      </c>
      <c r="Q1606">
        <f>IF(P1606=1,IF(COUNTIFS($C$2:C1606,C1606,$P$2:P1606,1)=1,1,0),0)</f>
        <v>1</v>
      </c>
    </row>
    <row r="1607">
      <c r="A1607" s="24" t="n">
        <v>46165</v>
      </c>
      <c r="B1607" s="25" t="n">
        <v>46143</v>
      </c>
      <c r="C1607" t="inlineStr">
        <is>
          <t>SO-26520</t>
        </is>
      </c>
      <c r="D1607" t="inlineStr">
        <is>
          <t>Saltrey Fine Foods</t>
        </is>
      </c>
      <c r="E1607" t="inlineStr">
        <is>
          <t>Grocer</t>
        </is>
      </c>
      <c r="F1607" t="inlineStr">
        <is>
          <t>North</t>
        </is>
      </c>
      <c r="G1607" t="inlineStr">
        <is>
          <t>Priya N.</t>
        </is>
      </c>
      <c r="H1607" t="inlineStr">
        <is>
          <t>Brioche buns x24</t>
        </is>
      </c>
      <c r="I1607" t="inlineStr">
        <is>
          <t>Bakery</t>
        </is>
      </c>
      <c r="J1607" t="n">
        <v>14</v>
      </c>
      <c r="K1607" s="26" t="n">
        <v>27.19</v>
      </c>
      <c r="L1607" s="26">
        <f>J1607*K1607</f>
        <v>380.66</v>
      </c>
      <c r="M1607" s="26" t="n">
        <v>16</v>
      </c>
      <c r="N1607" s="26">
        <f>J1607*M1607</f>
        <v>224</v>
      </c>
      <c r="O1607" s="26">
        <f>L1607-N1607</f>
        <v>156.66</v>
      </c>
      <c r="P1607">
        <f>IF(AND(OR(Dashboard!$C$5="All",F1607=Dashboard!$C$5),OR(Dashboard!$G$5="All",I1607=Dashboard!$G$5),OR(Dashboard!$K$5="All",G1607=Dashboard!$K$5)),1,0)</f>
        <v>1</v>
      </c>
      <c r="Q1607">
        <f>IF(P1607=1,IF(COUNTIFS($C$2:C1607,C1607,$P$2:P1607,1)=1,1,0),0)</f>
        <v>0</v>
      </c>
    </row>
    <row r="1608">
      <c r="A1608" s="24" t="n">
        <v>46166</v>
      </c>
      <c r="B1608" s="25" t="n">
        <v>46143</v>
      </c>
      <c r="C1608" t="inlineStr">
        <is>
          <t>SO-26494</t>
        </is>
      </c>
      <c r="D1608" t="inlineStr">
        <is>
          <t>Corvane Café</t>
        </is>
      </c>
      <c r="E1608" t="inlineStr">
        <is>
          <t>Café</t>
        </is>
      </c>
      <c r="F1608" t="inlineStr">
        <is>
          <t>Regional</t>
        </is>
      </c>
      <c r="G1608" t="inlineStr">
        <is>
          <t>Sam O.</t>
        </is>
      </c>
      <c r="H1608" t="inlineStr">
        <is>
          <t>Rolled oats 5kg</t>
        </is>
      </c>
      <c r="I1608" t="inlineStr">
        <is>
          <t>Dry goods</t>
        </is>
      </c>
      <c r="J1608" t="n">
        <v>10</v>
      </c>
      <c r="K1608" s="26" t="n">
        <v>15.19</v>
      </c>
      <c r="L1608" s="26">
        <f>J1608*K1608</f>
        <v>151.9</v>
      </c>
      <c r="M1608" s="26" t="n">
        <v>10.05</v>
      </c>
      <c r="N1608" s="26">
        <f>J1608*M1608</f>
        <v>100.5</v>
      </c>
      <c r="O1608" s="26">
        <f>L1608-N1608</f>
        <v>51.4</v>
      </c>
      <c r="P1608">
        <f>IF(AND(OR(Dashboard!$C$5="All",F1608=Dashboard!$C$5),OR(Dashboard!$G$5="All",I1608=Dashboard!$G$5),OR(Dashboard!$K$5="All",G1608=Dashboard!$K$5)),1,0)</f>
        <v>1</v>
      </c>
      <c r="Q1608">
        <f>IF(P1608=1,IF(COUNTIFS($C$2:C1608,C1608,$P$2:P1608,1)=1,1,0),0)</f>
        <v>1</v>
      </c>
    </row>
    <row r="1609">
      <c r="A1609" s="24" t="n">
        <v>46166</v>
      </c>
      <c r="B1609" s="25" t="n">
        <v>46143</v>
      </c>
      <c r="C1609" t="inlineStr">
        <is>
          <t>SO-26494</t>
        </is>
      </c>
      <c r="D1609" t="inlineStr">
        <is>
          <t>Corvane Café</t>
        </is>
      </c>
      <c r="E1609" t="inlineStr">
        <is>
          <t>Café</t>
        </is>
      </c>
      <c r="F1609" t="inlineStr">
        <is>
          <t>Regional</t>
        </is>
      </c>
      <c r="G1609" t="inlineStr">
        <is>
          <t>Sam O.</t>
        </is>
      </c>
      <c r="H1609" t="inlineStr">
        <is>
          <t>Croissant dough x48</t>
        </is>
      </c>
      <c r="I1609" t="inlineStr">
        <is>
          <t>Bakery</t>
        </is>
      </c>
      <c r="J1609" t="n">
        <v>3</v>
      </c>
      <c r="K1609" s="26" t="n">
        <v>69.22</v>
      </c>
      <c r="L1609" s="26">
        <f>J1609*K1609</f>
        <v>207.66</v>
      </c>
      <c r="M1609" s="26" t="n">
        <v>38.42</v>
      </c>
      <c r="N1609" s="26">
        <f>J1609*M1609</f>
        <v>115.26</v>
      </c>
      <c r="O1609" s="26">
        <f>L1609-N1609</f>
        <v>92.4</v>
      </c>
      <c r="P1609">
        <f>IF(AND(OR(Dashboard!$C$5="All",F1609=Dashboard!$C$5),OR(Dashboard!$G$5="All",I1609=Dashboard!$G$5),OR(Dashboard!$K$5="All",G1609=Dashboard!$K$5)),1,0)</f>
        <v>1</v>
      </c>
      <c r="Q1609">
        <f>IF(P1609=1,IF(COUNTIFS($C$2:C1609,C1609,$P$2:P1609,1)=1,1,0),0)</f>
        <v>0</v>
      </c>
    </row>
    <row r="1610">
      <c r="A1610" s="24" t="n">
        <v>46166</v>
      </c>
      <c r="B1610" s="25" t="n">
        <v>46143</v>
      </c>
      <c r="C1610" t="inlineStr">
        <is>
          <t>SO-26494</t>
        </is>
      </c>
      <c r="D1610" t="inlineStr">
        <is>
          <t>Corvane Café</t>
        </is>
      </c>
      <c r="E1610" t="inlineStr">
        <is>
          <t>Café</t>
        </is>
      </c>
      <c r="F1610" t="inlineStr">
        <is>
          <t>Regional</t>
        </is>
      </c>
      <c r="G1610" t="inlineStr">
        <is>
          <t>Sam O.</t>
        </is>
      </c>
      <c r="H1610" t="inlineStr">
        <is>
          <t>Puff pastry sheets 5kg</t>
        </is>
      </c>
      <c r="I1610" t="inlineStr">
        <is>
          <t>Frozen</t>
        </is>
      </c>
      <c r="J1610" t="n">
        <v>2</v>
      </c>
      <c r="K1610" s="26" t="n">
        <v>35.02</v>
      </c>
      <c r="L1610" s="26">
        <f>J1610*K1610</f>
        <v>70.04</v>
      </c>
      <c r="M1610" s="26" t="n">
        <v>24.86</v>
      </c>
      <c r="N1610" s="26">
        <f>J1610*M1610</f>
        <v>49.72</v>
      </c>
      <c r="O1610" s="26">
        <f>L1610-N1610</f>
        <v>20.32</v>
      </c>
      <c r="P1610">
        <f>IF(AND(OR(Dashboard!$C$5="All",F1610=Dashboard!$C$5),OR(Dashboard!$G$5="All",I1610=Dashboard!$G$5),OR(Dashboard!$K$5="All",G1610=Dashboard!$K$5)),1,0)</f>
        <v>1</v>
      </c>
      <c r="Q1610">
        <f>IF(P1610=1,IF(COUNTIFS($C$2:C1610,C1610,$P$2:P1610,1)=1,1,0),0)</f>
        <v>0</v>
      </c>
    </row>
    <row r="1611">
      <c r="A1611" s="24" t="n">
        <v>46166</v>
      </c>
      <c r="B1611" s="25" t="n">
        <v>46143</v>
      </c>
      <c r="C1611" t="inlineStr">
        <is>
          <t>SO-26513</t>
        </is>
      </c>
      <c r="D1611" t="inlineStr">
        <is>
          <t>Oskaby Coffee House</t>
        </is>
      </c>
      <c r="E1611" t="inlineStr">
        <is>
          <t>Café</t>
        </is>
      </c>
      <c r="F1611" t="inlineStr">
        <is>
          <t>South</t>
        </is>
      </c>
      <c r="G1611" t="inlineStr">
        <is>
          <t>Tom W.</t>
        </is>
      </c>
      <c r="H1611" t="inlineStr">
        <is>
          <t>Full cream milk 2L x6</t>
        </is>
      </c>
      <c r="I1611" t="inlineStr">
        <is>
          <t>Dairy &amp; eggs</t>
        </is>
      </c>
      <c r="J1611" t="n">
        <v>4</v>
      </c>
      <c r="K1611" s="26" t="n">
        <v>16.07</v>
      </c>
      <c r="L1611" s="26">
        <f>J1611*K1611</f>
        <v>64.28</v>
      </c>
      <c r="M1611" s="26" t="n">
        <v>12.56</v>
      </c>
      <c r="N1611" s="26">
        <f>J1611*M1611</f>
        <v>50.24</v>
      </c>
      <c r="O1611" s="26">
        <f>L1611-N1611</f>
        <v>14.04</v>
      </c>
      <c r="P1611">
        <f>IF(AND(OR(Dashboard!$C$5="All",F1611=Dashboard!$C$5),OR(Dashboard!$G$5="All",I1611=Dashboard!$G$5),OR(Dashboard!$K$5="All",G1611=Dashboard!$K$5)),1,0)</f>
        <v>1</v>
      </c>
      <c r="Q1611">
        <f>IF(P1611=1,IF(COUNTIFS($C$2:C1611,C1611,$P$2:P1611,1)=1,1,0),0)</f>
        <v>1</v>
      </c>
    </row>
    <row r="1612">
      <c r="A1612" s="24" t="n">
        <v>46166</v>
      </c>
      <c r="B1612" s="25" t="n">
        <v>46143</v>
      </c>
      <c r="C1612" t="inlineStr">
        <is>
          <t>SO-26513</t>
        </is>
      </c>
      <c r="D1612" t="inlineStr">
        <is>
          <t>Oskaby Coffee House</t>
        </is>
      </c>
      <c r="E1612" t="inlineStr">
        <is>
          <t>Café</t>
        </is>
      </c>
      <c r="F1612" t="inlineStr">
        <is>
          <t>South</t>
        </is>
      </c>
      <c r="G1612" t="inlineStr">
        <is>
          <t>Tom W.</t>
        </is>
      </c>
      <c r="H1612" t="inlineStr">
        <is>
          <t>Chai concentrate 1L x6</t>
        </is>
      </c>
      <c r="I1612" t="inlineStr">
        <is>
          <t>Beverages</t>
        </is>
      </c>
      <c r="J1612" t="n">
        <v>5</v>
      </c>
      <c r="K1612" s="26" t="n">
        <v>43.26</v>
      </c>
      <c r="L1612" s="26">
        <f>J1612*K1612</f>
        <v>216.3</v>
      </c>
      <c r="M1612" s="26" t="n">
        <v>25.85</v>
      </c>
      <c r="N1612" s="26">
        <f>J1612*M1612</f>
        <v>129.25</v>
      </c>
      <c r="O1612" s="26">
        <f>L1612-N1612</f>
        <v>87.05</v>
      </c>
      <c r="P1612">
        <f>IF(AND(OR(Dashboard!$C$5="All",F1612=Dashboard!$C$5),OR(Dashboard!$G$5="All",I1612=Dashboard!$G$5),OR(Dashboard!$K$5="All",G1612=Dashboard!$K$5)),1,0)</f>
        <v>1</v>
      </c>
      <c r="Q1612">
        <f>IF(P1612=1,IF(COUNTIFS($C$2:C1612,C1612,$P$2:P1612,1)=1,1,0),0)</f>
        <v>0</v>
      </c>
    </row>
    <row r="1613">
      <c r="A1613" s="24" t="n">
        <v>46166</v>
      </c>
      <c r="B1613" s="25" t="n">
        <v>46143</v>
      </c>
      <c r="C1613" t="inlineStr">
        <is>
          <t>SO-26540</t>
        </is>
      </c>
      <c r="D1613" t="inlineStr">
        <is>
          <t>Istowe Coffee House</t>
        </is>
      </c>
      <c r="E1613" t="inlineStr">
        <is>
          <t>Café</t>
        </is>
      </c>
      <c r="F1613" t="inlineStr">
        <is>
          <t>North</t>
        </is>
      </c>
      <c r="G1613" t="inlineStr">
        <is>
          <t>Priya N.</t>
        </is>
      </c>
      <c r="H1613" t="inlineStr">
        <is>
          <t>Frozen berries 2kg</t>
        </is>
      </c>
      <c r="I1613" t="inlineStr">
        <is>
          <t>Frozen</t>
        </is>
      </c>
      <c r="J1613" t="n">
        <v>5</v>
      </c>
      <c r="K1613" s="26" t="n">
        <v>20.39</v>
      </c>
      <c r="L1613" s="26">
        <f>J1613*K1613</f>
        <v>101.95</v>
      </c>
      <c r="M1613" s="26" t="n">
        <v>14.49</v>
      </c>
      <c r="N1613" s="26">
        <f>J1613*M1613</f>
        <v>72.45</v>
      </c>
      <c r="O1613" s="26">
        <f>L1613-N1613</f>
        <v>29.5</v>
      </c>
      <c r="P1613">
        <f>IF(AND(OR(Dashboard!$C$5="All",F1613=Dashboard!$C$5),OR(Dashboard!$G$5="All",I1613=Dashboard!$G$5),OR(Dashboard!$K$5="All",G1613=Dashboard!$K$5)),1,0)</f>
        <v>1</v>
      </c>
      <c r="Q1613">
        <f>IF(P1613=1,IF(COUNTIFS($C$2:C1613,C1613,$P$2:P1613,1)=1,1,0),0)</f>
        <v>1</v>
      </c>
    </row>
    <row r="1614">
      <c r="A1614" s="24" t="n">
        <v>46166</v>
      </c>
      <c r="B1614" s="25" t="n">
        <v>46143</v>
      </c>
      <c r="C1614" t="inlineStr">
        <is>
          <t>SO-26540</t>
        </is>
      </c>
      <c r="D1614" t="inlineStr">
        <is>
          <t>Istowe Coffee House</t>
        </is>
      </c>
      <c r="E1614" t="inlineStr">
        <is>
          <t>Café</t>
        </is>
      </c>
      <c r="F1614" t="inlineStr">
        <is>
          <t>North</t>
        </is>
      </c>
      <c r="G1614" t="inlineStr">
        <is>
          <t>Priya N.</t>
        </is>
      </c>
      <c r="H1614" t="inlineStr">
        <is>
          <t>Cheddar block 2kg</t>
        </is>
      </c>
      <c r="I1614" t="inlineStr">
        <is>
          <t>Dairy &amp; eggs</t>
        </is>
      </c>
      <c r="J1614" t="n">
        <v>5</v>
      </c>
      <c r="K1614" s="26" t="n">
        <v>32.45</v>
      </c>
      <c r="L1614" s="26">
        <f>J1614*K1614</f>
        <v>162.25</v>
      </c>
      <c r="M1614" s="26" t="n">
        <v>24.82</v>
      </c>
      <c r="N1614" s="26">
        <f>J1614*M1614</f>
        <v>124.1</v>
      </c>
      <c r="O1614" s="26">
        <f>L1614-N1614</f>
        <v>38.15</v>
      </c>
      <c r="P1614">
        <f>IF(AND(OR(Dashboard!$C$5="All",F1614=Dashboard!$C$5),OR(Dashboard!$G$5="All",I1614=Dashboard!$G$5),OR(Dashboard!$K$5="All",G1614=Dashboard!$K$5)),1,0)</f>
        <v>1</v>
      </c>
      <c r="Q1614">
        <f>IF(P1614=1,IF(COUNTIFS($C$2:C1614,C1614,$P$2:P1614,1)=1,1,0),0)</f>
        <v>0</v>
      </c>
    </row>
    <row r="1615">
      <c r="A1615" s="24" t="n">
        <v>46166</v>
      </c>
      <c r="B1615" s="25" t="n">
        <v>46143</v>
      </c>
      <c r="C1615" t="inlineStr">
        <is>
          <t>SO-26540</t>
        </is>
      </c>
      <c r="D1615" t="inlineStr">
        <is>
          <t>Istowe Coffee House</t>
        </is>
      </c>
      <c r="E1615" t="inlineStr">
        <is>
          <t>Café</t>
        </is>
      </c>
      <c r="F1615" t="inlineStr">
        <is>
          <t>North</t>
        </is>
      </c>
      <c r="G1615" t="inlineStr">
        <is>
          <t>Priya N.</t>
        </is>
      </c>
      <c r="H1615" t="inlineStr">
        <is>
          <t>Chickpeas 2kg</t>
        </is>
      </c>
      <c r="I1615" t="inlineStr">
        <is>
          <t>Dry goods</t>
        </is>
      </c>
      <c r="J1615" t="n">
        <v>5</v>
      </c>
      <c r="K1615" s="26" t="n">
        <v>9.48</v>
      </c>
      <c r="L1615" s="26">
        <f>J1615*K1615</f>
        <v>47.4</v>
      </c>
      <c r="M1615" s="26" t="n">
        <v>6.64</v>
      </c>
      <c r="N1615" s="26">
        <f>J1615*M1615</f>
        <v>33.2</v>
      </c>
      <c r="O1615" s="26">
        <f>L1615-N1615</f>
        <v>14.2</v>
      </c>
      <c r="P1615">
        <f>IF(AND(OR(Dashboard!$C$5="All",F1615=Dashboard!$C$5),OR(Dashboard!$G$5="All",I1615=Dashboard!$G$5),OR(Dashboard!$K$5="All",G1615=Dashboard!$K$5)),1,0)</f>
        <v>1</v>
      </c>
      <c r="Q1615">
        <f>IF(P1615=1,IF(COUNTIFS($C$2:C1615,C1615,$P$2:P1615,1)=1,1,0),0)</f>
        <v>0</v>
      </c>
    </row>
    <row r="1616">
      <c r="A1616" s="24" t="n">
        <v>46169</v>
      </c>
      <c r="B1616" s="25" t="n">
        <v>46143</v>
      </c>
      <c r="C1616" t="inlineStr">
        <is>
          <t>SO-26522</t>
        </is>
      </c>
      <c r="D1616" t="inlineStr">
        <is>
          <t>Haskett Café</t>
        </is>
      </c>
      <c r="E1616" t="inlineStr">
        <is>
          <t>Café</t>
        </is>
      </c>
      <c r="F1616" t="inlineStr">
        <is>
          <t>South</t>
        </is>
      </c>
      <c r="G1616" t="inlineStr">
        <is>
          <t>Tom W.</t>
        </is>
      </c>
      <c r="H1616" t="inlineStr">
        <is>
          <t>Coffee beans 1kg</t>
        </is>
      </c>
      <c r="I1616" t="inlineStr">
        <is>
          <t>Beverages</t>
        </is>
      </c>
      <c r="J1616" t="n">
        <v>12</v>
      </c>
      <c r="K1616" s="26" t="n">
        <v>32.45</v>
      </c>
      <c r="L1616" s="26">
        <f>J1616*K1616</f>
        <v>389.4</v>
      </c>
      <c r="M1616" s="26" t="n">
        <v>19.28</v>
      </c>
      <c r="N1616" s="26">
        <f>J1616*M1616</f>
        <v>231.36</v>
      </c>
      <c r="O1616" s="26">
        <f>L1616-N1616</f>
        <v>158.04</v>
      </c>
      <c r="P1616">
        <f>IF(AND(OR(Dashboard!$C$5="All",F1616=Dashboard!$C$5),OR(Dashboard!$G$5="All",I1616=Dashboard!$G$5),OR(Dashboard!$K$5="All",G1616=Dashboard!$K$5)),1,0)</f>
        <v>1</v>
      </c>
      <c r="Q1616">
        <f>IF(P1616=1,IF(COUNTIFS($C$2:C1616,C1616,$P$2:P1616,1)=1,1,0),0)</f>
        <v>1</v>
      </c>
    </row>
    <row r="1617">
      <c r="A1617" s="24" t="n">
        <v>46169</v>
      </c>
      <c r="B1617" s="25" t="n">
        <v>46143</v>
      </c>
      <c r="C1617" t="inlineStr">
        <is>
          <t>SO-26522</t>
        </is>
      </c>
      <c r="D1617" t="inlineStr">
        <is>
          <t>Haskett Café</t>
        </is>
      </c>
      <c r="E1617" t="inlineStr">
        <is>
          <t>Café</t>
        </is>
      </c>
      <c r="F1617" t="inlineStr">
        <is>
          <t>South</t>
        </is>
      </c>
      <c r="G1617" t="inlineStr">
        <is>
          <t>Tom W.</t>
        </is>
      </c>
      <c r="H1617" t="inlineStr">
        <is>
          <t>Olive oil 4L</t>
        </is>
      </c>
      <c r="I1617" t="inlineStr">
        <is>
          <t>Dry goods</t>
        </is>
      </c>
      <c r="J1617" t="n">
        <v>4</v>
      </c>
      <c r="K1617" s="26" t="n">
        <v>40.07</v>
      </c>
      <c r="L1617" s="26">
        <f>J1617*K1617</f>
        <v>160.28</v>
      </c>
      <c r="M1617" s="26" t="n">
        <v>28.17</v>
      </c>
      <c r="N1617" s="26">
        <f>J1617*M1617</f>
        <v>112.68</v>
      </c>
      <c r="O1617" s="26">
        <f>L1617-N1617</f>
        <v>47.6</v>
      </c>
      <c r="P1617">
        <f>IF(AND(OR(Dashboard!$C$5="All",F1617=Dashboard!$C$5),OR(Dashboard!$G$5="All",I1617=Dashboard!$G$5),OR(Dashboard!$K$5="All",G1617=Dashboard!$K$5)),1,0)</f>
        <v>1</v>
      </c>
      <c r="Q1617">
        <f>IF(P1617=1,IF(COUNTIFS($C$2:C1617,C1617,$P$2:P1617,1)=1,1,0),0)</f>
        <v>0</v>
      </c>
    </row>
    <row r="1618">
      <c r="A1618" s="24" t="n">
        <v>46169</v>
      </c>
      <c r="B1618" s="25" t="n">
        <v>46143</v>
      </c>
      <c r="C1618" t="inlineStr">
        <is>
          <t>SO-26522</t>
        </is>
      </c>
      <c r="D1618" t="inlineStr">
        <is>
          <t>Haskett Café</t>
        </is>
      </c>
      <c r="E1618" t="inlineStr">
        <is>
          <t>Café</t>
        </is>
      </c>
      <c r="F1618" t="inlineStr">
        <is>
          <t>South</t>
        </is>
      </c>
      <c r="G1618" t="inlineStr">
        <is>
          <t>Tom W.</t>
        </is>
      </c>
      <c r="H1618" t="inlineStr">
        <is>
          <t>Free-range eggs 15dz</t>
        </is>
      </c>
      <c r="I1618" t="inlineStr">
        <is>
          <t>Dairy &amp; eggs</t>
        </is>
      </c>
      <c r="J1618" t="n">
        <v>12</v>
      </c>
      <c r="K1618" s="26" t="n">
        <v>86.52</v>
      </c>
      <c r="L1618" s="26">
        <f>J1618*K1618</f>
        <v>1038.24</v>
      </c>
      <c r="M1618" s="26" t="n">
        <v>66.8</v>
      </c>
      <c r="N1618" s="26">
        <f>J1618*M1618</f>
        <v>801.6</v>
      </c>
      <c r="O1618" s="26">
        <f>L1618-N1618</f>
        <v>236.64</v>
      </c>
      <c r="P1618">
        <f>IF(AND(OR(Dashboard!$C$5="All",F1618=Dashboard!$C$5),OR(Dashboard!$G$5="All",I1618=Dashboard!$G$5),OR(Dashboard!$K$5="All",G1618=Dashboard!$K$5)),1,0)</f>
        <v>1</v>
      </c>
      <c r="Q1618">
        <f>IF(P1618=1,IF(COUNTIFS($C$2:C1618,C1618,$P$2:P1618,1)=1,1,0),0)</f>
        <v>0</v>
      </c>
    </row>
    <row r="1619">
      <c r="A1619" s="24" t="n">
        <v>46169</v>
      </c>
      <c r="B1619" s="25" t="n">
        <v>46143</v>
      </c>
      <c r="C1619" t="inlineStr">
        <is>
          <t>SO-26522</t>
        </is>
      </c>
      <c r="D1619" t="inlineStr">
        <is>
          <t>Haskett Café</t>
        </is>
      </c>
      <c r="E1619" t="inlineStr">
        <is>
          <t>Café</t>
        </is>
      </c>
      <c r="F1619" t="inlineStr">
        <is>
          <t>South</t>
        </is>
      </c>
      <c r="G1619" t="inlineStr">
        <is>
          <t>Tom W.</t>
        </is>
      </c>
      <c r="H1619" t="inlineStr">
        <is>
          <t>Sourdough loaf x10</t>
        </is>
      </c>
      <c r="I1619" t="inlineStr">
        <is>
          <t>Bakery</t>
        </is>
      </c>
      <c r="J1619" t="n">
        <v>13</v>
      </c>
      <c r="K1619" s="26" t="n">
        <v>53.56</v>
      </c>
      <c r="L1619" s="26">
        <f>J1619*K1619</f>
        <v>696.28</v>
      </c>
      <c r="M1619" s="26" t="n">
        <v>32.19</v>
      </c>
      <c r="N1619" s="26">
        <f>J1619*M1619</f>
        <v>418.47</v>
      </c>
      <c r="O1619" s="26">
        <f>L1619-N1619</f>
        <v>277.81</v>
      </c>
      <c r="P1619">
        <f>IF(AND(OR(Dashboard!$C$5="All",F1619=Dashboard!$C$5),OR(Dashboard!$G$5="All",I1619=Dashboard!$G$5),OR(Dashboard!$K$5="All",G1619=Dashboard!$K$5)),1,0)</f>
        <v>1</v>
      </c>
      <c r="Q1619">
        <f>IF(P1619=1,IF(COUNTIFS($C$2:C1619,C1619,$P$2:P1619,1)=1,1,0),0)</f>
        <v>0</v>
      </c>
    </row>
    <row r="1620">
      <c r="A1620" s="24" t="n">
        <v>46169</v>
      </c>
      <c r="B1620" s="25" t="n">
        <v>46143</v>
      </c>
      <c r="C1620" t="inlineStr">
        <is>
          <t>SO-26535</t>
        </is>
      </c>
      <c r="D1620" t="inlineStr">
        <is>
          <t>Brasken Events Co.</t>
        </is>
      </c>
      <c r="E1620" t="inlineStr">
        <is>
          <t>Caterer</t>
        </is>
      </c>
      <c r="F1620" t="inlineStr">
        <is>
          <t>North</t>
        </is>
      </c>
      <c r="G1620" t="inlineStr">
        <is>
          <t>Priya N.</t>
        </is>
      </c>
      <c r="H1620" t="inlineStr">
        <is>
          <t>Chickpeas 2kg</t>
        </is>
      </c>
      <c r="I1620" t="inlineStr">
        <is>
          <t>Dry goods</t>
        </is>
      </c>
      <c r="J1620" t="n">
        <v>3</v>
      </c>
      <c r="K1620" s="26" t="n">
        <v>9.48</v>
      </c>
      <c r="L1620" s="26">
        <f>J1620*K1620</f>
        <v>28.44</v>
      </c>
      <c r="M1620" s="26" t="n">
        <v>6.49</v>
      </c>
      <c r="N1620" s="26">
        <f>J1620*M1620</f>
        <v>19.47</v>
      </c>
      <c r="O1620" s="26">
        <f>L1620-N1620</f>
        <v>8.97</v>
      </c>
      <c r="P1620">
        <f>IF(AND(OR(Dashboard!$C$5="All",F1620=Dashboard!$C$5),OR(Dashboard!$G$5="All",I1620=Dashboard!$G$5),OR(Dashboard!$K$5="All",G1620=Dashboard!$K$5)),1,0)</f>
        <v>1</v>
      </c>
      <c r="Q1620">
        <f>IF(P1620=1,IF(COUNTIFS($C$2:C1620,C1620,$P$2:P1620,1)=1,1,0),0)</f>
        <v>1</v>
      </c>
    </row>
    <row r="1621">
      <c r="A1621" s="24" t="n">
        <v>46169</v>
      </c>
      <c r="B1621" s="25" t="n">
        <v>46143</v>
      </c>
      <c r="C1621" t="inlineStr">
        <is>
          <t>SO-26535</t>
        </is>
      </c>
      <c r="D1621" t="inlineStr">
        <is>
          <t>Brasken Events Co.</t>
        </is>
      </c>
      <c r="E1621" t="inlineStr">
        <is>
          <t>Caterer</t>
        </is>
      </c>
      <c r="F1621" t="inlineStr">
        <is>
          <t>North</t>
        </is>
      </c>
      <c r="G1621" t="inlineStr">
        <is>
          <t>Priya N.</t>
        </is>
      </c>
      <c r="H1621" t="inlineStr">
        <is>
          <t>Croissant dough x48</t>
        </is>
      </c>
      <c r="I1621" t="inlineStr">
        <is>
          <t>Bakery</t>
        </is>
      </c>
      <c r="J1621" t="n">
        <v>8</v>
      </c>
      <c r="K1621" s="26" t="n">
        <v>69.22</v>
      </c>
      <c r="L1621" s="26">
        <f>J1621*K1621</f>
        <v>553.76</v>
      </c>
      <c r="M1621" s="26" t="n">
        <v>40.84</v>
      </c>
      <c r="N1621" s="26">
        <f>J1621*M1621</f>
        <v>326.72</v>
      </c>
      <c r="O1621" s="26">
        <f>L1621-N1621</f>
        <v>227.04</v>
      </c>
      <c r="P1621">
        <f>IF(AND(OR(Dashboard!$C$5="All",F1621=Dashboard!$C$5),OR(Dashboard!$G$5="All",I1621=Dashboard!$G$5),OR(Dashboard!$K$5="All",G1621=Dashboard!$K$5)),1,0)</f>
        <v>1</v>
      </c>
      <c r="Q1621">
        <f>IF(P1621=1,IF(COUNTIFS($C$2:C1621,C1621,$P$2:P1621,1)=1,1,0),0)</f>
        <v>0</v>
      </c>
    </row>
    <row r="1622">
      <c r="A1622" s="24" t="n">
        <v>46169</v>
      </c>
      <c r="B1622" s="25" t="n">
        <v>46143</v>
      </c>
      <c r="C1622" t="inlineStr">
        <is>
          <t>SO-26535</t>
        </is>
      </c>
      <c r="D1622" t="inlineStr">
        <is>
          <t>Brasken Events Co.</t>
        </is>
      </c>
      <c r="E1622" t="inlineStr">
        <is>
          <t>Caterer</t>
        </is>
      </c>
      <c r="F1622" t="inlineStr">
        <is>
          <t>North</t>
        </is>
      </c>
      <c r="G1622" t="inlineStr">
        <is>
          <t>Priya N.</t>
        </is>
      </c>
      <c r="H1622" t="inlineStr">
        <is>
          <t>Gelato 5L</t>
        </is>
      </c>
      <c r="I1622" t="inlineStr">
        <is>
          <t>Frozen</t>
        </is>
      </c>
      <c r="J1622" t="n">
        <v>10</v>
      </c>
      <c r="K1622" s="26" t="n">
        <v>47.9</v>
      </c>
      <c r="L1622" s="26">
        <f>J1622*K1622</f>
        <v>479</v>
      </c>
      <c r="M1622" s="26" t="n">
        <v>35.4</v>
      </c>
      <c r="N1622" s="26">
        <f>J1622*M1622</f>
        <v>354</v>
      </c>
      <c r="O1622" s="26">
        <f>L1622-N1622</f>
        <v>125</v>
      </c>
      <c r="P1622">
        <f>IF(AND(OR(Dashboard!$C$5="All",F1622=Dashboard!$C$5),OR(Dashboard!$G$5="All",I1622=Dashboard!$G$5),OR(Dashboard!$K$5="All",G1622=Dashboard!$K$5)),1,0)</f>
        <v>1</v>
      </c>
      <c r="Q1622">
        <f>IF(P1622=1,IF(COUNTIFS($C$2:C1622,C1622,$P$2:P1622,1)=1,1,0),0)</f>
        <v>0</v>
      </c>
    </row>
    <row r="1623">
      <c r="A1623" s="24" t="n">
        <v>46170</v>
      </c>
      <c r="B1623" s="25" t="n">
        <v>46143</v>
      </c>
      <c r="C1623" t="inlineStr">
        <is>
          <t>SO-26493</t>
        </is>
      </c>
      <c r="D1623" t="inlineStr">
        <is>
          <t>Elsbrook Coffee House</t>
        </is>
      </c>
      <c r="E1623" t="inlineStr">
        <is>
          <t>Café</t>
        </is>
      </c>
      <c r="F1623" t="inlineStr">
        <is>
          <t>South</t>
        </is>
      </c>
      <c r="G1623" t="inlineStr">
        <is>
          <t>Tom W.</t>
        </is>
      </c>
      <c r="H1623" t="inlineStr">
        <is>
          <t>Canned tomatoes 2.5kg</t>
        </is>
      </c>
      <c r="I1623" t="inlineStr">
        <is>
          <t>Dry goods</t>
        </is>
      </c>
      <c r="J1623" t="n">
        <v>9</v>
      </c>
      <c r="K1623" s="26" t="n">
        <v>8.19</v>
      </c>
      <c r="L1623" s="26">
        <f>J1623*K1623</f>
        <v>73.71</v>
      </c>
      <c r="M1623" s="26" t="n">
        <v>5.7</v>
      </c>
      <c r="N1623" s="26">
        <f>J1623*M1623</f>
        <v>51.3</v>
      </c>
      <c r="O1623" s="26">
        <f>L1623-N1623</f>
        <v>22.41</v>
      </c>
      <c r="P1623">
        <f>IF(AND(OR(Dashboard!$C$5="All",F1623=Dashboard!$C$5),OR(Dashboard!$G$5="All",I1623=Dashboard!$G$5),OR(Dashboard!$K$5="All",G1623=Dashboard!$K$5)),1,0)</f>
        <v>1</v>
      </c>
      <c r="Q1623">
        <f>IF(P1623=1,IF(COUNTIFS($C$2:C1623,C1623,$P$2:P1623,1)=1,1,0),0)</f>
        <v>1</v>
      </c>
    </row>
    <row r="1624">
      <c r="A1624" s="24" t="n">
        <v>46170</v>
      </c>
      <c r="B1624" s="25" t="n">
        <v>46143</v>
      </c>
      <c r="C1624" t="inlineStr">
        <is>
          <t>SO-26493</t>
        </is>
      </c>
      <c r="D1624" t="inlineStr">
        <is>
          <t>Elsbrook Coffee House</t>
        </is>
      </c>
      <c r="E1624" t="inlineStr">
        <is>
          <t>Café</t>
        </is>
      </c>
      <c r="F1624" t="inlineStr">
        <is>
          <t>South</t>
        </is>
      </c>
      <c r="G1624" t="inlineStr">
        <is>
          <t>Tom W.</t>
        </is>
      </c>
      <c r="H1624" t="inlineStr">
        <is>
          <t>Sparkling water 24pk</t>
        </is>
      </c>
      <c r="I1624" t="inlineStr">
        <is>
          <t>Beverages</t>
        </is>
      </c>
      <c r="J1624" t="n">
        <v>14</v>
      </c>
      <c r="K1624" s="26" t="n">
        <v>22.25</v>
      </c>
      <c r="L1624" s="26">
        <f>J1624*K1624</f>
        <v>311.5</v>
      </c>
      <c r="M1624" s="26" t="n">
        <v>13.98</v>
      </c>
      <c r="N1624" s="26">
        <f>J1624*M1624</f>
        <v>195.72</v>
      </c>
      <c r="O1624" s="26">
        <f>L1624-N1624</f>
        <v>115.78</v>
      </c>
      <c r="P1624">
        <f>IF(AND(OR(Dashboard!$C$5="All",F1624=Dashboard!$C$5),OR(Dashboard!$G$5="All",I1624=Dashboard!$G$5),OR(Dashboard!$K$5="All",G1624=Dashboard!$K$5)),1,0)</f>
        <v>1</v>
      </c>
      <c r="Q1624">
        <f>IF(P1624=1,IF(COUNTIFS($C$2:C1624,C1624,$P$2:P1624,1)=1,1,0),0)</f>
        <v>0</v>
      </c>
    </row>
    <row r="1625">
      <c r="A1625" s="24" t="n">
        <v>46170</v>
      </c>
      <c r="B1625" s="25" t="n">
        <v>46143</v>
      </c>
      <c r="C1625" t="inlineStr">
        <is>
          <t>SO-26493</t>
        </is>
      </c>
      <c r="D1625" t="inlineStr">
        <is>
          <t>Elsbrook Coffee House</t>
        </is>
      </c>
      <c r="E1625" t="inlineStr">
        <is>
          <t>Café</t>
        </is>
      </c>
      <c r="F1625" t="inlineStr">
        <is>
          <t>South</t>
        </is>
      </c>
      <c r="G1625" t="inlineStr">
        <is>
          <t>Tom W.</t>
        </is>
      </c>
      <c r="H1625" t="inlineStr">
        <is>
          <t>Unsalted butter 5kg</t>
        </is>
      </c>
      <c r="I1625" t="inlineStr">
        <is>
          <t>Dairy &amp; eggs</t>
        </is>
      </c>
      <c r="J1625" t="n">
        <v>3</v>
      </c>
      <c r="K1625" s="26" t="n">
        <v>59.74</v>
      </c>
      <c r="L1625" s="26">
        <f>J1625*K1625</f>
        <v>179.22</v>
      </c>
      <c r="M1625" s="26" t="n">
        <v>44.96</v>
      </c>
      <c r="N1625" s="26">
        <f>J1625*M1625</f>
        <v>134.88</v>
      </c>
      <c r="O1625" s="26">
        <f>L1625-N1625</f>
        <v>44.34</v>
      </c>
      <c r="P1625">
        <f>IF(AND(OR(Dashboard!$C$5="All",F1625=Dashboard!$C$5),OR(Dashboard!$G$5="All",I1625=Dashboard!$G$5),OR(Dashboard!$K$5="All",G1625=Dashboard!$K$5)),1,0)</f>
        <v>1</v>
      </c>
      <c r="Q1625">
        <f>IF(P1625=1,IF(COUNTIFS($C$2:C1625,C1625,$P$2:P1625,1)=1,1,0),0)</f>
        <v>0</v>
      </c>
    </row>
    <row r="1626">
      <c r="A1626" s="24" t="n">
        <v>46174</v>
      </c>
      <c r="B1626" s="25" t="n">
        <v>46174</v>
      </c>
      <c r="C1626" t="inlineStr">
        <is>
          <t>SO-26546</t>
        </is>
      </c>
      <c r="D1626" t="inlineStr">
        <is>
          <t>Wollomby Bistro</t>
        </is>
      </c>
      <c r="E1626" t="inlineStr">
        <is>
          <t>Restaurant</t>
        </is>
      </c>
      <c r="F1626" t="inlineStr">
        <is>
          <t>Regional</t>
        </is>
      </c>
      <c r="G1626" t="inlineStr">
        <is>
          <t>Sam O.</t>
        </is>
      </c>
      <c r="H1626" t="inlineStr">
        <is>
          <t>Loose-leaf tea 500g</t>
        </is>
      </c>
      <c r="I1626" t="inlineStr">
        <is>
          <t>Beverages</t>
        </is>
      </c>
      <c r="J1626" t="n">
        <v>10</v>
      </c>
      <c r="K1626" s="26" t="n">
        <v>19.47</v>
      </c>
      <c r="L1626" s="26">
        <f>J1626*K1626</f>
        <v>194.7</v>
      </c>
      <c r="M1626" s="26" t="n">
        <v>11.94</v>
      </c>
      <c r="N1626" s="26">
        <f>J1626*M1626</f>
        <v>119.4</v>
      </c>
      <c r="O1626" s="26">
        <f>L1626-N1626</f>
        <v>75.3</v>
      </c>
      <c r="P1626">
        <f>IF(AND(OR(Dashboard!$C$5="All",F1626=Dashboard!$C$5),OR(Dashboard!$G$5="All",I1626=Dashboard!$G$5),OR(Dashboard!$K$5="All",G1626=Dashboard!$K$5)),1,0)</f>
        <v>1</v>
      </c>
      <c r="Q1626">
        <f>IF(P1626=1,IF(COUNTIFS($C$2:C1626,C1626,$P$2:P1626,1)=1,1,0),0)</f>
        <v>1</v>
      </c>
    </row>
    <row r="1627">
      <c r="A1627" s="24" t="n">
        <v>46174</v>
      </c>
      <c r="B1627" s="25" t="n">
        <v>46174</v>
      </c>
      <c r="C1627" t="inlineStr">
        <is>
          <t>SO-26546</t>
        </is>
      </c>
      <c r="D1627" t="inlineStr">
        <is>
          <t>Wollomby Bistro</t>
        </is>
      </c>
      <c r="E1627" t="inlineStr">
        <is>
          <t>Restaurant</t>
        </is>
      </c>
      <c r="F1627" t="inlineStr">
        <is>
          <t>Regional</t>
        </is>
      </c>
      <c r="G1627" t="inlineStr">
        <is>
          <t>Sam O.</t>
        </is>
      </c>
      <c r="H1627" t="inlineStr">
        <is>
          <t>Olive oil 4L</t>
        </is>
      </c>
      <c r="I1627" t="inlineStr">
        <is>
          <t>Dry goods</t>
        </is>
      </c>
      <c r="J1627" t="n">
        <v>6</v>
      </c>
      <c r="K1627" s="26" t="n">
        <v>40.07</v>
      </c>
      <c r="L1627" s="26">
        <f>J1627*K1627</f>
        <v>240.42</v>
      </c>
      <c r="M1627" s="26" t="n">
        <v>28.23</v>
      </c>
      <c r="N1627" s="26">
        <f>J1627*M1627</f>
        <v>169.38</v>
      </c>
      <c r="O1627" s="26">
        <f>L1627-N1627</f>
        <v>71.04</v>
      </c>
      <c r="P1627">
        <f>IF(AND(OR(Dashboard!$C$5="All",F1627=Dashboard!$C$5),OR(Dashboard!$G$5="All",I1627=Dashboard!$G$5),OR(Dashboard!$K$5="All",G1627=Dashboard!$K$5)),1,0)</f>
        <v>1</v>
      </c>
      <c r="Q1627">
        <f>IF(P1627=1,IF(COUNTIFS($C$2:C1627,C1627,$P$2:P1627,1)=1,1,0),0)</f>
        <v>0</v>
      </c>
    </row>
    <row r="1628">
      <c r="A1628" s="24" t="n">
        <v>46174</v>
      </c>
      <c r="B1628" s="25" t="n">
        <v>46174</v>
      </c>
      <c r="C1628" t="inlineStr">
        <is>
          <t>SO-26546</t>
        </is>
      </c>
      <c r="D1628" t="inlineStr">
        <is>
          <t>Wollomby Bistro</t>
        </is>
      </c>
      <c r="E1628" t="inlineStr">
        <is>
          <t>Restaurant</t>
        </is>
      </c>
      <c r="F1628" t="inlineStr">
        <is>
          <t>Regional</t>
        </is>
      </c>
      <c r="G1628" t="inlineStr">
        <is>
          <t>Sam O.</t>
        </is>
      </c>
      <c r="H1628" t="inlineStr">
        <is>
          <t>Barista milk 1L x12</t>
        </is>
      </c>
      <c r="I1628" t="inlineStr">
        <is>
          <t>Dairy &amp; eggs</t>
        </is>
      </c>
      <c r="J1628" t="n">
        <v>5</v>
      </c>
      <c r="K1628" s="26" t="n">
        <v>27.19</v>
      </c>
      <c r="L1628" s="26">
        <f>J1628*K1628</f>
        <v>135.95</v>
      </c>
      <c r="M1628" s="26" t="n">
        <v>21.12</v>
      </c>
      <c r="N1628" s="26">
        <f>J1628*M1628</f>
        <v>105.6</v>
      </c>
      <c r="O1628" s="26">
        <f>L1628-N1628</f>
        <v>30.35</v>
      </c>
      <c r="P1628">
        <f>IF(AND(OR(Dashboard!$C$5="All",F1628=Dashboard!$C$5),OR(Dashboard!$G$5="All",I1628=Dashboard!$G$5),OR(Dashboard!$K$5="All",G1628=Dashboard!$K$5)),1,0)</f>
        <v>1</v>
      </c>
      <c r="Q1628">
        <f>IF(P1628=1,IF(COUNTIFS($C$2:C1628,C1628,$P$2:P1628,1)=1,1,0),0)</f>
        <v>0</v>
      </c>
    </row>
    <row r="1629">
      <c r="A1629" s="24" t="n">
        <v>46174</v>
      </c>
      <c r="B1629" s="25" t="n">
        <v>46174</v>
      </c>
      <c r="C1629" t="inlineStr">
        <is>
          <t>SO-26546</t>
        </is>
      </c>
      <c r="D1629" t="inlineStr">
        <is>
          <t>Wollomby Bistro</t>
        </is>
      </c>
      <c r="E1629" t="inlineStr">
        <is>
          <t>Restaurant</t>
        </is>
      </c>
      <c r="F1629" t="inlineStr">
        <is>
          <t>Regional</t>
        </is>
      </c>
      <c r="G1629" t="inlineStr">
        <is>
          <t>Sam O.</t>
        </is>
      </c>
      <c r="H1629" t="inlineStr">
        <is>
          <t>Sourdough loaf x10</t>
        </is>
      </c>
      <c r="I1629" t="inlineStr">
        <is>
          <t>Bakery</t>
        </is>
      </c>
      <c r="J1629" t="n">
        <v>8</v>
      </c>
      <c r="K1629" s="26" t="n">
        <v>53.56</v>
      </c>
      <c r="L1629" s="26">
        <f>J1629*K1629</f>
        <v>428.48</v>
      </c>
      <c r="M1629" s="26" t="n">
        <v>31.22</v>
      </c>
      <c r="N1629" s="26">
        <f>J1629*M1629</f>
        <v>249.76</v>
      </c>
      <c r="O1629" s="26">
        <f>L1629-N1629</f>
        <v>178.72</v>
      </c>
      <c r="P1629">
        <f>IF(AND(OR(Dashboard!$C$5="All",F1629=Dashboard!$C$5),OR(Dashboard!$G$5="All",I1629=Dashboard!$G$5),OR(Dashboard!$K$5="All",G1629=Dashboard!$K$5)),1,0)</f>
        <v>1</v>
      </c>
      <c r="Q1629">
        <f>IF(P1629=1,IF(COUNTIFS($C$2:C1629,C1629,$P$2:P1629,1)=1,1,0),0)</f>
        <v>0</v>
      </c>
    </row>
    <row r="1630">
      <c r="A1630" s="24" t="n">
        <v>46174</v>
      </c>
      <c r="B1630" s="25" t="n">
        <v>46174</v>
      </c>
      <c r="C1630" t="inlineStr">
        <is>
          <t>SO-26558</t>
        </is>
      </c>
      <c r="D1630" t="inlineStr">
        <is>
          <t>Brasken Events Co.</t>
        </is>
      </c>
      <c r="E1630" t="inlineStr">
        <is>
          <t>Caterer</t>
        </is>
      </c>
      <c r="F1630" t="inlineStr">
        <is>
          <t>North</t>
        </is>
      </c>
      <c r="G1630" t="inlineStr">
        <is>
          <t>Priya N.</t>
        </is>
      </c>
      <c r="H1630" t="inlineStr">
        <is>
          <t>Bagels x36</t>
        </is>
      </c>
      <c r="I1630" t="inlineStr">
        <is>
          <t>Bakery</t>
        </is>
      </c>
      <c r="J1630" t="n">
        <v>3</v>
      </c>
      <c r="K1630" s="26" t="n">
        <v>39.66</v>
      </c>
      <c r="L1630" s="26">
        <f>J1630*K1630</f>
        <v>118.98</v>
      </c>
      <c r="M1630" s="26" t="n">
        <v>21.96</v>
      </c>
      <c r="N1630" s="26">
        <f>J1630*M1630</f>
        <v>65.88</v>
      </c>
      <c r="O1630" s="26">
        <f>L1630-N1630</f>
        <v>53.1</v>
      </c>
      <c r="P1630">
        <f>IF(AND(OR(Dashboard!$C$5="All",F1630=Dashboard!$C$5),OR(Dashboard!$G$5="All",I1630=Dashboard!$G$5),OR(Dashboard!$K$5="All",G1630=Dashboard!$K$5)),1,0)</f>
        <v>1</v>
      </c>
      <c r="Q1630">
        <f>IF(P1630=1,IF(COUNTIFS($C$2:C1630,C1630,$P$2:P1630,1)=1,1,0),0)</f>
        <v>1</v>
      </c>
    </row>
    <row r="1631">
      <c r="A1631" s="24" t="n">
        <v>46174</v>
      </c>
      <c r="B1631" s="25" t="n">
        <v>46174</v>
      </c>
      <c r="C1631" t="inlineStr">
        <is>
          <t>SO-26558</t>
        </is>
      </c>
      <c r="D1631" t="inlineStr">
        <is>
          <t>Brasken Events Co.</t>
        </is>
      </c>
      <c r="E1631" t="inlineStr">
        <is>
          <t>Caterer</t>
        </is>
      </c>
      <c r="F1631" t="inlineStr">
        <is>
          <t>North</t>
        </is>
      </c>
      <c r="G1631" t="inlineStr">
        <is>
          <t>Priya N.</t>
        </is>
      </c>
      <c r="H1631" t="inlineStr">
        <is>
          <t>Plain flour 12.5kg</t>
        </is>
      </c>
      <c r="I1631" t="inlineStr">
        <is>
          <t>Dry goods</t>
        </is>
      </c>
      <c r="J1631" t="n">
        <v>10</v>
      </c>
      <c r="K1631" s="26" t="n">
        <v>25.34</v>
      </c>
      <c r="L1631" s="26">
        <f>J1631*K1631</f>
        <v>253.4</v>
      </c>
      <c r="M1631" s="26" t="n">
        <v>17.95</v>
      </c>
      <c r="N1631" s="26">
        <f>J1631*M1631</f>
        <v>179.5</v>
      </c>
      <c r="O1631" s="26">
        <f>L1631-N1631</f>
        <v>73.9</v>
      </c>
      <c r="P1631">
        <f>IF(AND(OR(Dashboard!$C$5="All",F1631=Dashboard!$C$5),OR(Dashboard!$G$5="All",I1631=Dashboard!$G$5),OR(Dashboard!$K$5="All",G1631=Dashboard!$K$5)),1,0)</f>
        <v>1</v>
      </c>
      <c r="Q1631">
        <f>IF(P1631=1,IF(COUNTIFS($C$2:C1631,C1631,$P$2:P1631,1)=1,1,0),0)</f>
        <v>0</v>
      </c>
    </row>
    <row r="1632">
      <c r="A1632" s="24" t="n">
        <v>46174</v>
      </c>
      <c r="B1632" s="25" t="n">
        <v>46174</v>
      </c>
      <c r="C1632" t="inlineStr">
        <is>
          <t>SO-26558</t>
        </is>
      </c>
      <c r="D1632" t="inlineStr">
        <is>
          <t>Brasken Events Co.</t>
        </is>
      </c>
      <c r="E1632" t="inlineStr">
        <is>
          <t>Caterer</t>
        </is>
      </c>
      <c r="F1632" t="inlineStr">
        <is>
          <t>North</t>
        </is>
      </c>
      <c r="G1632" t="inlineStr">
        <is>
          <t>Priya N.</t>
        </is>
      </c>
      <c r="H1632" t="inlineStr">
        <is>
          <t>Full cream milk 2L x6</t>
        </is>
      </c>
      <c r="I1632" t="inlineStr">
        <is>
          <t>Dairy &amp; eggs</t>
        </is>
      </c>
      <c r="J1632" t="n">
        <v>8</v>
      </c>
      <c r="K1632" s="26" t="n">
        <v>16.07</v>
      </c>
      <c r="L1632" s="26">
        <f>J1632*K1632</f>
        <v>128.56</v>
      </c>
      <c r="M1632" s="26" t="n">
        <v>12.52</v>
      </c>
      <c r="N1632" s="26">
        <f>J1632*M1632</f>
        <v>100.16</v>
      </c>
      <c r="O1632" s="26">
        <f>L1632-N1632</f>
        <v>28.4</v>
      </c>
      <c r="P1632">
        <f>IF(AND(OR(Dashboard!$C$5="All",F1632=Dashboard!$C$5),OR(Dashboard!$G$5="All",I1632=Dashboard!$G$5),OR(Dashboard!$K$5="All",G1632=Dashboard!$K$5)),1,0)</f>
        <v>1</v>
      </c>
      <c r="Q1632">
        <f>IF(P1632=1,IF(COUNTIFS($C$2:C1632,C1632,$P$2:P1632,1)=1,1,0),0)</f>
        <v>0</v>
      </c>
    </row>
    <row r="1633">
      <c r="A1633" s="24" t="n">
        <v>46174</v>
      </c>
      <c r="B1633" s="25" t="n">
        <v>46174</v>
      </c>
      <c r="C1633" t="inlineStr">
        <is>
          <t>SO-26558</t>
        </is>
      </c>
      <c r="D1633" t="inlineStr">
        <is>
          <t>Brasken Events Co.</t>
        </is>
      </c>
      <c r="E1633" t="inlineStr">
        <is>
          <t>Caterer</t>
        </is>
      </c>
      <c r="F1633" t="inlineStr">
        <is>
          <t>North</t>
        </is>
      </c>
      <c r="G1633" t="inlineStr">
        <is>
          <t>Priya N.</t>
        </is>
      </c>
      <c r="H1633" t="inlineStr">
        <is>
          <t>Chai concentrate 1L x6</t>
        </is>
      </c>
      <c r="I1633" t="inlineStr">
        <is>
          <t>Beverages</t>
        </is>
      </c>
      <c r="J1633" t="n">
        <v>13</v>
      </c>
      <c r="K1633" s="26" t="n">
        <v>43.26</v>
      </c>
      <c r="L1633" s="26">
        <f>J1633*K1633</f>
        <v>562.38</v>
      </c>
      <c r="M1633" s="26" t="n">
        <v>26.76</v>
      </c>
      <c r="N1633" s="26">
        <f>J1633*M1633</f>
        <v>347.88</v>
      </c>
      <c r="O1633" s="26">
        <f>L1633-N1633</f>
        <v>214.5</v>
      </c>
      <c r="P1633">
        <f>IF(AND(OR(Dashboard!$C$5="All",F1633=Dashboard!$C$5),OR(Dashboard!$G$5="All",I1633=Dashboard!$G$5),OR(Dashboard!$K$5="All",G1633=Dashboard!$K$5)),1,0)</f>
        <v>1</v>
      </c>
      <c r="Q1633">
        <f>IF(P1633=1,IF(COUNTIFS($C$2:C1633,C1633,$P$2:P1633,1)=1,1,0),0)</f>
        <v>0</v>
      </c>
    </row>
    <row r="1634">
      <c r="A1634" s="24" t="n">
        <v>46174</v>
      </c>
      <c r="B1634" s="25" t="n">
        <v>46174</v>
      </c>
      <c r="C1634" t="inlineStr">
        <is>
          <t>SO-26591</t>
        </is>
      </c>
      <c r="D1634" t="inlineStr">
        <is>
          <t>Istowe Coffee House</t>
        </is>
      </c>
      <c r="E1634" t="inlineStr">
        <is>
          <t>Café</t>
        </is>
      </c>
      <c r="F1634" t="inlineStr">
        <is>
          <t>North</t>
        </is>
      </c>
      <c r="G1634" t="inlineStr">
        <is>
          <t>Priya N.</t>
        </is>
      </c>
      <c r="H1634" t="inlineStr">
        <is>
          <t>Coffee beans 1kg</t>
        </is>
      </c>
      <c r="I1634" t="inlineStr">
        <is>
          <t>Beverages</t>
        </is>
      </c>
      <c r="J1634" t="n">
        <v>9</v>
      </c>
      <c r="K1634" s="26" t="n">
        <v>32.45</v>
      </c>
      <c r="L1634" s="26">
        <f>J1634*K1634</f>
        <v>292.05</v>
      </c>
      <c r="M1634" s="26" t="n">
        <v>20.53</v>
      </c>
      <c r="N1634" s="26">
        <f>J1634*M1634</f>
        <v>184.77</v>
      </c>
      <c r="O1634" s="26">
        <f>L1634-N1634</f>
        <v>107.28</v>
      </c>
      <c r="P1634">
        <f>IF(AND(OR(Dashboard!$C$5="All",F1634=Dashboard!$C$5),OR(Dashboard!$G$5="All",I1634=Dashboard!$G$5),OR(Dashboard!$K$5="All",G1634=Dashboard!$K$5)),1,0)</f>
        <v>1</v>
      </c>
      <c r="Q1634">
        <f>IF(P1634=1,IF(COUNTIFS($C$2:C1634,C1634,$P$2:P1634,1)=1,1,0),0)</f>
        <v>1</v>
      </c>
    </row>
    <row r="1635">
      <c r="A1635" s="24" t="n">
        <v>46174</v>
      </c>
      <c r="B1635" s="25" t="n">
        <v>46174</v>
      </c>
      <c r="C1635" t="inlineStr">
        <is>
          <t>SO-26591</t>
        </is>
      </c>
      <c r="D1635" t="inlineStr">
        <is>
          <t>Istowe Coffee House</t>
        </is>
      </c>
      <c r="E1635" t="inlineStr">
        <is>
          <t>Café</t>
        </is>
      </c>
      <c r="F1635" t="inlineStr">
        <is>
          <t>North</t>
        </is>
      </c>
      <c r="G1635" t="inlineStr">
        <is>
          <t>Priya N.</t>
        </is>
      </c>
      <c r="H1635" t="inlineStr">
        <is>
          <t>Free-range eggs 15dz</t>
        </is>
      </c>
      <c r="I1635" t="inlineStr">
        <is>
          <t>Dairy &amp; eggs</t>
        </is>
      </c>
      <c r="J1635" t="n">
        <v>3</v>
      </c>
      <c r="K1635" s="26" t="n">
        <v>86.52</v>
      </c>
      <c r="L1635" s="26">
        <f>J1635*K1635</f>
        <v>259.56</v>
      </c>
      <c r="M1635" s="26" t="n">
        <v>64.88</v>
      </c>
      <c r="N1635" s="26">
        <f>J1635*M1635</f>
        <v>194.64</v>
      </c>
      <c r="O1635" s="26">
        <f>L1635-N1635</f>
        <v>64.92</v>
      </c>
      <c r="P1635">
        <f>IF(AND(OR(Dashboard!$C$5="All",F1635=Dashboard!$C$5),OR(Dashboard!$G$5="All",I1635=Dashboard!$G$5),OR(Dashboard!$K$5="All",G1635=Dashboard!$K$5)),1,0)</f>
        <v>1</v>
      </c>
      <c r="Q1635">
        <f>IF(P1635=1,IF(COUNTIFS($C$2:C1635,C1635,$P$2:P1635,1)=1,1,0),0)</f>
        <v>0</v>
      </c>
    </row>
    <row r="1636">
      <c r="A1636" s="24" t="n">
        <v>46175</v>
      </c>
      <c r="B1636" s="25" t="n">
        <v>46174</v>
      </c>
      <c r="C1636" t="inlineStr">
        <is>
          <t>SO-26557</t>
        </is>
      </c>
      <c r="D1636" t="inlineStr">
        <is>
          <t>Rivelle Dining Room</t>
        </is>
      </c>
      <c r="E1636" t="inlineStr">
        <is>
          <t>Restaurant</t>
        </is>
      </c>
      <c r="F1636" t="inlineStr">
        <is>
          <t>Regional</t>
        </is>
      </c>
      <c r="G1636" t="inlineStr">
        <is>
          <t>Sam O.</t>
        </is>
      </c>
      <c r="H1636" t="inlineStr">
        <is>
          <t>Olive oil 4L</t>
        </is>
      </c>
      <c r="I1636" t="inlineStr">
        <is>
          <t>Dry goods</t>
        </is>
      </c>
      <c r="J1636" t="n">
        <v>7</v>
      </c>
      <c r="K1636" s="26" t="n">
        <v>40.07</v>
      </c>
      <c r="L1636" s="26">
        <f>J1636*K1636</f>
        <v>280.49</v>
      </c>
      <c r="M1636" s="26" t="n">
        <v>27.02</v>
      </c>
      <c r="N1636" s="26">
        <f>J1636*M1636</f>
        <v>189.14</v>
      </c>
      <c r="O1636" s="26">
        <f>L1636-N1636</f>
        <v>91.35</v>
      </c>
      <c r="P1636">
        <f>IF(AND(OR(Dashboard!$C$5="All",F1636=Dashboard!$C$5),OR(Dashboard!$G$5="All",I1636=Dashboard!$G$5),OR(Dashboard!$K$5="All",G1636=Dashboard!$K$5)),1,0)</f>
        <v>1</v>
      </c>
      <c r="Q1636">
        <f>IF(P1636=1,IF(COUNTIFS($C$2:C1636,C1636,$P$2:P1636,1)=1,1,0),0)</f>
        <v>1</v>
      </c>
    </row>
    <row r="1637">
      <c r="A1637" s="24" t="n">
        <v>46175</v>
      </c>
      <c r="B1637" s="25" t="n">
        <v>46174</v>
      </c>
      <c r="C1637" t="inlineStr">
        <is>
          <t>SO-26557</t>
        </is>
      </c>
      <c r="D1637" t="inlineStr">
        <is>
          <t>Rivelle Dining Room</t>
        </is>
      </c>
      <c r="E1637" t="inlineStr">
        <is>
          <t>Restaurant</t>
        </is>
      </c>
      <c r="F1637" t="inlineStr">
        <is>
          <t>Regional</t>
        </is>
      </c>
      <c r="G1637" t="inlineStr">
        <is>
          <t>Sam O.</t>
        </is>
      </c>
      <c r="H1637" t="inlineStr">
        <is>
          <t>Croissant dough x48</t>
        </is>
      </c>
      <c r="I1637" t="inlineStr">
        <is>
          <t>Bakery</t>
        </is>
      </c>
      <c r="J1637" t="n">
        <v>2</v>
      </c>
      <c r="K1637" s="26" t="n">
        <v>69.22</v>
      </c>
      <c r="L1637" s="26">
        <f>J1637*K1637</f>
        <v>138.44</v>
      </c>
      <c r="M1637" s="26" t="n">
        <v>41.1</v>
      </c>
      <c r="N1637" s="26">
        <f>J1637*M1637</f>
        <v>82.2</v>
      </c>
      <c r="O1637" s="26">
        <f>L1637-N1637</f>
        <v>56.24</v>
      </c>
      <c r="P1637">
        <f>IF(AND(OR(Dashboard!$C$5="All",F1637=Dashboard!$C$5),OR(Dashboard!$G$5="All",I1637=Dashboard!$G$5),OR(Dashboard!$K$5="All",G1637=Dashboard!$K$5)),1,0)</f>
        <v>1</v>
      </c>
      <c r="Q1637">
        <f>IF(P1637=1,IF(COUNTIFS($C$2:C1637,C1637,$P$2:P1637,1)=1,1,0),0)</f>
        <v>0</v>
      </c>
    </row>
    <row r="1638">
      <c r="A1638" s="24" t="n">
        <v>46176</v>
      </c>
      <c r="B1638" s="25" t="n">
        <v>46174</v>
      </c>
      <c r="C1638" t="inlineStr">
        <is>
          <t>SO-26567</t>
        </is>
      </c>
      <c r="D1638" t="inlineStr">
        <is>
          <t>Saltrey Fine Foods</t>
        </is>
      </c>
      <c r="E1638" t="inlineStr">
        <is>
          <t>Grocer</t>
        </is>
      </c>
      <c r="F1638" t="inlineStr">
        <is>
          <t>North</t>
        </is>
      </c>
      <c r="G1638" t="inlineStr">
        <is>
          <t>Priya N.</t>
        </is>
      </c>
      <c r="H1638" t="inlineStr">
        <is>
          <t>Chickpeas 2kg</t>
        </is>
      </c>
      <c r="I1638" t="inlineStr">
        <is>
          <t>Dry goods</t>
        </is>
      </c>
      <c r="J1638" t="n">
        <v>25</v>
      </c>
      <c r="K1638" s="26" t="n">
        <v>9.48</v>
      </c>
      <c r="L1638" s="26">
        <f>J1638*K1638</f>
        <v>237</v>
      </c>
      <c r="M1638" s="26" t="n">
        <v>6.67</v>
      </c>
      <c r="N1638" s="26">
        <f>J1638*M1638</f>
        <v>166.75</v>
      </c>
      <c r="O1638" s="26">
        <f>L1638-N1638</f>
        <v>70.25</v>
      </c>
      <c r="P1638">
        <f>IF(AND(OR(Dashboard!$C$5="All",F1638=Dashboard!$C$5),OR(Dashboard!$G$5="All",I1638=Dashboard!$G$5),OR(Dashboard!$K$5="All",G1638=Dashboard!$K$5)),1,0)</f>
        <v>1</v>
      </c>
      <c r="Q1638">
        <f>IF(P1638=1,IF(COUNTIFS($C$2:C1638,C1638,$P$2:P1638,1)=1,1,0),0)</f>
        <v>1</v>
      </c>
    </row>
    <row r="1639">
      <c r="A1639" s="24" t="n">
        <v>46176</v>
      </c>
      <c r="B1639" s="25" t="n">
        <v>46174</v>
      </c>
      <c r="C1639" t="inlineStr">
        <is>
          <t>SO-26567</t>
        </is>
      </c>
      <c r="D1639" t="inlineStr">
        <is>
          <t>Saltrey Fine Foods</t>
        </is>
      </c>
      <c r="E1639" t="inlineStr">
        <is>
          <t>Grocer</t>
        </is>
      </c>
      <c r="F1639" t="inlineStr">
        <is>
          <t>North</t>
        </is>
      </c>
      <c r="G1639" t="inlineStr">
        <is>
          <t>Priya N.</t>
        </is>
      </c>
      <c r="H1639" t="inlineStr">
        <is>
          <t>Coffee beans 1kg</t>
        </is>
      </c>
      <c r="I1639" t="inlineStr">
        <is>
          <t>Beverages</t>
        </is>
      </c>
      <c r="J1639" t="n">
        <v>9</v>
      </c>
      <c r="K1639" s="26" t="n">
        <v>32.45</v>
      </c>
      <c r="L1639" s="26">
        <f>J1639*K1639</f>
        <v>292.05</v>
      </c>
      <c r="M1639" s="26" t="n">
        <v>20.22</v>
      </c>
      <c r="N1639" s="26">
        <f>J1639*M1639</f>
        <v>181.98</v>
      </c>
      <c r="O1639" s="26">
        <f>L1639-N1639</f>
        <v>110.07</v>
      </c>
      <c r="P1639">
        <f>IF(AND(OR(Dashboard!$C$5="All",F1639=Dashboard!$C$5),OR(Dashboard!$G$5="All",I1639=Dashboard!$G$5),OR(Dashboard!$K$5="All",G1639=Dashboard!$K$5)),1,0)</f>
        <v>1</v>
      </c>
      <c r="Q1639">
        <f>IF(P1639=1,IF(COUNTIFS($C$2:C1639,C1639,$P$2:P1639,1)=1,1,0),0)</f>
        <v>0</v>
      </c>
    </row>
    <row r="1640">
      <c r="A1640" s="24" t="n">
        <v>46176</v>
      </c>
      <c r="B1640" s="25" t="n">
        <v>46174</v>
      </c>
      <c r="C1640" t="inlineStr">
        <is>
          <t>SO-26567</t>
        </is>
      </c>
      <c r="D1640" t="inlineStr">
        <is>
          <t>Saltrey Fine Foods</t>
        </is>
      </c>
      <c r="E1640" t="inlineStr">
        <is>
          <t>Grocer</t>
        </is>
      </c>
      <c r="F1640" t="inlineStr">
        <is>
          <t>North</t>
        </is>
      </c>
      <c r="G1640" t="inlineStr">
        <is>
          <t>Priya N.</t>
        </is>
      </c>
      <c r="H1640" t="inlineStr">
        <is>
          <t>Cheddar block 2kg</t>
        </is>
      </c>
      <c r="I1640" t="inlineStr">
        <is>
          <t>Dairy &amp; eggs</t>
        </is>
      </c>
      <c r="J1640" t="n">
        <v>18</v>
      </c>
      <c r="K1640" s="26" t="n">
        <v>32.45</v>
      </c>
      <c r="L1640" s="26">
        <f>J1640*K1640</f>
        <v>584.1</v>
      </c>
      <c r="M1640" s="26" t="n">
        <v>24.51</v>
      </c>
      <c r="N1640" s="26">
        <f>J1640*M1640</f>
        <v>441.18</v>
      </c>
      <c r="O1640" s="26">
        <f>L1640-N1640</f>
        <v>142.92</v>
      </c>
      <c r="P1640">
        <f>IF(AND(OR(Dashboard!$C$5="All",F1640=Dashboard!$C$5),OR(Dashboard!$G$5="All",I1640=Dashboard!$G$5),OR(Dashboard!$K$5="All",G1640=Dashboard!$K$5)),1,0)</f>
        <v>1</v>
      </c>
      <c r="Q1640">
        <f>IF(P1640=1,IF(COUNTIFS($C$2:C1640,C1640,$P$2:P1640,1)=1,1,0),0)</f>
        <v>0</v>
      </c>
    </row>
    <row r="1641">
      <c r="A1641" s="24" t="n">
        <v>46176</v>
      </c>
      <c r="B1641" s="25" t="n">
        <v>46174</v>
      </c>
      <c r="C1641" t="inlineStr">
        <is>
          <t>SO-26567</t>
        </is>
      </c>
      <c r="D1641" t="inlineStr">
        <is>
          <t>Saltrey Fine Foods</t>
        </is>
      </c>
      <c r="E1641" t="inlineStr">
        <is>
          <t>Grocer</t>
        </is>
      </c>
      <c r="F1641" t="inlineStr">
        <is>
          <t>North</t>
        </is>
      </c>
      <c r="G1641" t="inlineStr">
        <is>
          <t>Priya N.</t>
        </is>
      </c>
      <c r="H1641" t="inlineStr">
        <is>
          <t>Gelato 5L</t>
        </is>
      </c>
      <c r="I1641" t="inlineStr">
        <is>
          <t>Frozen</t>
        </is>
      </c>
      <c r="J1641" t="n">
        <v>9</v>
      </c>
      <c r="K1641" s="26" t="n">
        <v>47.9</v>
      </c>
      <c r="L1641" s="26">
        <f>J1641*K1641</f>
        <v>431.1</v>
      </c>
      <c r="M1641" s="26" t="n">
        <v>33.71</v>
      </c>
      <c r="N1641" s="26">
        <f>J1641*M1641</f>
        <v>303.39</v>
      </c>
      <c r="O1641" s="26">
        <f>L1641-N1641</f>
        <v>127.71</v>
      </c>
      <c r="P1641">
        <f>IF(AND(OR(Dashboard!$C$5="All",F1641=Dashboard!$C$5),OR(Dashboard!$G$5="All",I1641=Dashboard!$G$5),OR(Dashboard!$K$5="All",G1641=Dashboard!$K$5)),1,0)</f>
        <v>1</v>
      </c>
      <c r="Q1641">
        <f>IF(P1641=1,IF(COUNTIFS($C$2:C1641,C1641,$P$2:P1641,1)=1,1,0),0)</f>
        <v>0</v>
      </c>
    </row>
    <row r="1642">
      <c r="A1642" s="24" t="n">
        <v>46178</v>
      </c>
      <c r="B1642" s="25" t="n">
        <v>46174</v>
      </c>
      <c r="C1642" t="inlineStr">
        <is>
          <t>SO-26569</t>
        </is>
      </c>
      <c r="D1642" t="inlineStr">
        <is>
          <t>Zenderby Coffee House</t>
        </is>
      </c>
      <c r="E1642" t="inlineStr">
        <is>
          <t>Café</t>
        </is>
      </c>
      <c r="F1642" t="inlineStr">
        <is>
          <t>South</t>
        </is>
      </c>
      <c r="G1642" t="inlineStr">
        <is>
          <t>Tom W.</t>
        </is>
      </c>
      <c r="H1642" t="inlineStr">
        <is>
          <t>Rolled oats 5kg</t>
        </is>
      </c>
      <c r="I1642" t="inlineStr">
        <is>
          <t>Dry goods</t>
        </is>
      </c>
      <c r="J1642" t="n">
        <v>14</v>
      </c>
      <c r="K1642" s="26" t="n">
        <v>15.19</v>
      </c>
      <c r="L1642" s="26">
        <f>J1642*K1642</f>
        <v>212.66</v>
      </c>
      <c r="M1642" s="26" t="n">
        <v>10.43</v>
      </c>
      <c r="N1642" s="26">
        <f>J1642*M1642</f>
        <v>146.02</v>
      </c>
      <c r="O1642" s="26">
        <f>L1642-N1642</f>
        <v>66.64</v>
      </c>
      <c r="P1642">
        <f>IF(AND(OR(Dashboard!$C$5="All",F1642=Dashboard!$C$5),OR(Dashboard!$G$5="All",I1642=Dashboard!$G$5),OR(Dashboard!$K$5="All",G1642=Dashboard!$K$5)),1,0)</f>
        <v>1</v>
      </c>
      <c r="Q1642">
        <f>IF(P1642=1,IF(COUNTIFS($C$2:C1642,C1642,$P$2:P1642,1)=1,1,0),0)</f>
        <v>1</v>
      </c>
    </row>
    <row r="1643">
      <c r="A1643" s="24" t="n">
        <v>46178</v>
      </c>
      <c r="B1643" s="25" t="n">
        <v>46174</v>
      </c>
      <c r="C1643" t="inlineStr">
        <is>
          <t>SO-26569</t>
        </is>
      </c>
      <c r="D1643" t="inlineStr">
        <is>
          <t>Zenderby Coffee House</t>
        </is>
      </c>
      <c r="E1643" t="inlineStr">
        <is>
          <t>Café</t>
        </is>
      </c>
      <c r="F1643" t="inlineStr">
        <is>
          <t>South</t>
        </is>
      </c>
      <c r="G1643" t="inlineStr">
        <is>
          <t>Tom W.</t>
        </is>
      </c>
      <c r="H1643" t="inlineStr">
        <is>
          <t>Coffee beans 1kg</t>
        </is>
      </c>
      <c r="I1643" t="inlineStr">
        <is>
          <t>Beverages</t>
        </is>
      </c>
      <c r="J1643" t="n">
        <v>12</v>
      </c>
      <c r="K1643" s="26" t="n">
        <v>32.45</v>
      </c>
      <c r="L1643" s="26">
        <f>J1643*K1643</f>
        <v>389.4</v>
      </c>
      <c r="M1643" s="26" t="n">
        <v>20.96</v>
      </c>
      <c r="N1643" s="26">
        <f>J1643*M1643</f>
        <v>251.52</v>
      </c>
      <c r="O1643" s="26">
        <f>L1643-N1643</f>
        <v>137.88</v>
      </c>
      <c r="P1643">
        <f>IF(AND(OR(Dashboard!$C$5="All",F1643=Dashboard!$C$5),OR(Dashboard!$G$5="All",I1643=Dashboard!$G$5),OR(Dashboard!$K$5="All",G1643=Dashboard!$K$5)),1,0)</f>
        <v>1</v>
      </c>
      <c r="Q1643">
        <f>IF(P1643=1,IF(COUNTIFS($C$2:C1643,C1643,$P$2:P1643,1)=1,1,0),0)</f>
        <v>0</v>
      </c>
    </row>
    <row r="1644">
      <c r="A1644" s="24" t="n">
        <v>46178</v>
      </c>
      <c r="B1644" s="25" t="n">
        <v>46174</v>
      </c>
      <c r="C1644" t="inlineStr">
        <is>
          <t>SO-26569</t>
        </is>
      </c>
      <c r="D1644" t="inlineStr">
        <is>
          <t>Zenderby Coffee House</t>
        </is>
      </c>
      <c r="E1644" t="inlineStr">
        <is>
          <t>Café</t>
        </is>
      </c>
      <c r="F1644" t="inlineStr">
        <is>
          <t>South</t>
        </is>
      </c>
      <c r="G1644" t="inlineStr">
        <is>
          <t>Tom W.</t>
        </is>
      </c>
      <c r="H1644" t="inlineStr">
        <is>
          <t>Brioche buns x24</t>
        </is>
      </c>
      <c r="I1644" t="inlineStr">
        <is>
          <t>Bakery</t>
        </is>
      </c>
      <c r="J1644" t="n">
        <v>10</v>
      </c>
      <c r="K1644" s="26" t="n">
        <v>27.19</v>
      </c>
      <c r="L1644" s="26">
        <f>J1644*K1644</f>
        <v>271.9</v>
      </c>
      <c r="M1644" s="26" t="n">
        <v>15.53</v>
      </c>
      <c r="N1644" s="26">
        <f>J1644*M1644</f>
        <v>155.3</v>
      </c>
      <c r="O1644" s="26">
        <f>L1644-N1644</f>
        <v>116.6</v>
      </c>
      <c r="P1644">
        <f>IF(AND(OR(Dashboard!$C$5="All",F1644=Dashboard!$C$5),OR(Dashboard!$G$5="All",I1644=Dashboard!$G$5),OR(Dashboard!$K$5="All",G1644=Dashboard!$K$5)),1,0)</f>
        <v>1</v>
      </c>
      <c r="Q1644">
        <f>IF(P1644=1,IF(COUNTIFS($C$2:C1644,C1644,$P$2:P1644,1)=1,1,0),0)</f>
        <v>0</v>
      </c>
    </row>
    <row r="1645">
      <c r="A1645" s="24" t="n">
        <v>46178</v>
      </c>
      <c r="B1645" s="25" t="n">
        <v>46174</v>
      </c>
      <c r="C1645" t="inlineStr">
        <is>
          <t>SO-26580</t>
        </is>
      </c>
      <c r="D1645" t="inlineStr">
        <is>
          <t>Quellow Kitchen</t>
        </is>
      </c>
      <c r="E1645" t="inlineStr">
        <is>
          <t>Restaurant</t>
        </is>
      </c>
      <c r="F1645" t="inlineStr">
        <is>
          <t>West</t>
        </is>
      </c>
      <c r="G1645" t="inlineStr">
        <is>
          <t>Lena K.</t>
        </is>
      </c>
      <c r="H1645" t="inlineStr">
        <is>
          <t>Sparkling water 24pk</t>
        </is>
      </c>
      <c r="I1645" t="inlineStr">
        <is>
          <t>Beverages</t>
        </is>
      </c>
      <c r="J1645" t="n">
        <v>2</v>
      </c>
      <c r="K1645" s="26" t="n">
        <v>22.25</v>
      </c>
      <c r="L1645" s="26">
        <f>J1645*K1645</f>
        <v>44.5</v>
      </c>
      <c r="M1645" s="26" t="n">
        <v>14.23</v>
      </c>
      <c r="N1645" s="26">
        <f>J1645*M1645</f>
        <v>28.46</v>
      </c>
      <c r="O1645" s="26">
        <f>L1645-N1645</f>
        <v>16.04</v>
      </c>
      <c r="P1645">
        <f>IF(AND(OR(Dashboard!$C$5="All",F1645=Dashboard!$C$5),OR(Dashboard!$G$5="All",I1645=Dashboard!$G$5),OR(Dashboard!$K$5="All",G1645=Dashboard!$K$5)),1,0)</f>
        <v>1</v>
      </c>
      <c r="Q1645">
        <f>IF(P1645=1,IF(COUNTIFS($C$2:C1645,C1645,$P$2:P1645,1)=1,1,0),0)</f>
        <v>1</v>
      </c>
    </row>
    <row r="1646">
      <c r="A1646" s="24" t="n">
        <v>46178</v>
      </c>
      <c r="B1646" s="25" t="n">
        <v>46174</v>
      </c>
      <c r="C1646" t="inlineStr">
        <is>
          <t>SO-26580</t>
        </is>
      </c>
      <c r="D1646" t="inlineStr">
        <is>
          <t>Quellow Kitchen</t>
        </is>
      </c>
      <c r="E1646" t="inlineStr">
        <is>
          <t>Restaurant</t>
        </is>
      </c>
      <c r="F1646" t="inlineStr">
        <is>
          <t>West</t>
        </is>
      </c>
      <c r="G1646" t="inlineStr">
        <is>
          <t>Lena K.</t>
        </is>
      </c>
      <c r="H1646" t="inlineStr">
        <is>
          <t>Unsalted butter 5kg</t>
        </is>
      </c>
      <c r="I1646" t="inlineStr">
        <is>
          <t>Dairy &amp; eggs</t>
        </is>
      </c>
      <c r="J1646" t="n">
        <v>6</v>
      </c>
      <c r="K1646" s="26" t="n">
        <v>59.74</v>
      </c>
      <c r="L1646" s="26">
        <f>J1646*K1646</f>
        <v>358.44</v>
      </c>
      <c r="M1646" s="26" t="n">
        <v>45.3</v>
      </c>
      <c r="N1646" s="26">
        <f>J1646*M1646</f>
        <v>271.8</v>
      </c>
      <c r="O1646" s="26">
        <f>L1646-N1646</f>
        <v>86.64</v>
      </c>
      <c r="P1646">
        <f>IF(AND(OR(Dashboard!$C$5="All",F1646=Dashboard!$C$5),OR(Dashboard!$G$5="All",I1646=Dashboard!$G$5),OR(Dashboard!$K$5="All",G1646=Dashboard!$K$5)),1,0)</f>
        <v>1</v>
      </c>
      <c r="Q1646">
        <f>IF(P1646=1,IF(COUNTIFS($C$2:C1646,C1646,$P$2:P1646,1)=1,1,0),0)</f>
        <v>0</v>
      </c>
    </row>
    <row r="1647">
      <c r="A1647" s="24" t="n">
        <v>46179</v>
      </c>
      <c r="B1647" s="25" t="n">
        <v>46174</v>
      </c>
      <c r="C1647" t="inlineStr">
        <is>
          <t>SO-26563</t>
        </is>
      </c>
      <c r="D1647" t="inlineStr">
        <is>
          <t>Elsbrook Coffee House</t>
        </is>
      </c>
      <c r="E1647" t="inlineStr">
        <is>
          <t>Café</t>
        </is>
      </c>
      <c r="F1647" t="inlineStr">
        <is>
          <t>South</t>
        </is>
      </c>
      <c r="G1647" t="inlineStr">
        <is>
          <t>Tom W.</t>
        </is>
      </c>
      <c r="H1647" t="inlineStr">
        <is>
          <t>Orange juice 2L x6</t>
        </is>
      </c>
      <c r="I1647" t="inlineStr">
        <is>
          <t>Beverages</t>
        </is>
      </c>
      <c r="J1647" t="n">
        <v>14</v>
      </c>
      <c r="K1647" s="26" t="n">
        <v>27.81</v>
      </c>
      <c r="L1647" s="26">
        <f>J1647*K1647</f>
        <v>389.34</v>
      </c>
      <c r="M1647" s="26" t="n">
        <v>17.61</v>
      </c>
      <c r="N1647" s="26">
        <f>J1647*M1647</f>
        <v>246.54</v>
      </c>
      <c r="O1647" s="26">
        <f>L1647-N1647</f>
        <v>142.8</v>
      </c>
      <c r="P1647">
        <f>IF(AND(OR(Dashboard!$C$5="All",F1647=Dashboard!$C$5),OR(Dashboard!$G$5="All",I1647=Dashboard!$G$5),OR(Dashboard!$K$5="All",G1647=Dashboard!$K$5)),1,0)</f>
        <v>1</v>
      </c>
      <c r="Q1647">
        <f>IF(P1647=1,IF(COUNTIFS($C$2:C1647,C1647,$P$2:P1647,1)=1,1,0),0)</f>
        <v>1</v>
      </c>
    </row>
    <row r="1648">
      <c r="A1648" s="24" t="n">
        <v>46179</v>
      </c>
      <c r="B1648" s="25" t="n">
        <v>46174</v>
      </c>
      <c r="C1648" t="inlineStr">
        <is>
          <t>SO-26563</t>
        </is>
      </c>
      <c r="D1648" t="inlineStr">
        <is>
          <t>Elsbrook Coffee House</t>
        </is>
      </c>
      <c r="E1648" t="inlineStr">
        <is>
          <t>Café</t>
        </is>
      </c>
      <c r="F1648" t="inlineStr">
        <is>
          <t>South</t>
        </is>
      </c>
      <c r="G1648" t="inlineStr">
        <is>
          <t>Tom W.</t>
        </is>
      </c>
      <c r="H1648" t="inlineStr">
        <is>
          <t>Chickpeas 2kg</t>
        </is>
      </c>
      <c r="I1648" t="inlineStr">
        <is>
          <t>Dry goods</t>
        </is>
      </c>
      <c r="J1648" t="n">
        <v>14</v>
      </c>
      <c r="K1648" s="26" t="n">
        <v>9.48</v>
      </c>
      <c r="L1648" s="26">
        <f>J1648*K1648</f>
        <v>132.72</v>
      </c>
      <c r="M1648" s="26" t="n">
        <v>6.69</v>
      </c>
      <c r="N1648" s="26">
        <f>J1648*M1648</f>
        <v>93.66</v>
      </c>
      <c r="O1648" s="26">
        <f>L1648-N1648</f>
        <v>39.06</v>
      </c>
      <c r="P1648">
        <f>IF(AND(OR(Dashboard!$C$5="All",F1648=Dashboard!$C$5),OR(Dashboard!$G$5="All",I1648=Dashboard!$G$5),OR(Dashboard!$K$5="All",G1648=Dashboard!$K$5)),1,0)</f>
        <v>1</v>
      </c>
      <c r="Q1648">
        <f>IF(P1648=1,IF(COUNTIFS($C$2:C1648,C1648,$P$2:P1648,1)=1,1,0),0)</f>
        <v>0</v>
      </c>
    </row>
    <row r="1649">
      <c r="A1649" s="24" t="n">
        <v>46179</v>
      </c>
      <c r="B1649" s="25" t="n">
        <v>46174</v>
      </c>
      <c r="C1649" t="inlineStr">
        <is>
          <t>SO-26563</t>
        </is>
      </c>
      <c r="D1649" t="inlineStr">
        <is>
          <t>Elsbrook Coffee House</t>
        </is>
      </c>
      <c r="E1649" t="inlineStr">
        <is>
          <t>Café</t>
        </is>
      </c>
      <c r="F1649" t="inlineStr">
        <is>
          <t>South</t>
        </is>
      </c>
      <c r="G1649" t="inlineStr">
        <is>
          <t>Tom W.</t>
        </is>
      </c>
      <c r="H1649" t="inlineStr">
        <is>
          <t>Chips 2.5kg x4</t>
        </is>
      </c>
      <c r="I1649" t="inlineStr">
        <is>
          <t>Frozen</t>
        </is>
      </c>
      <c r="J1649" t="n">
        <v>4</v>
      </c>
      <c r="K1649" s="26" t="n">
        <v>30.49</v>
      </c>
      <c r="L1649" s="26">
        <f>J1649*K1649</f>
        <v>121.96</v>
      </c>
      <c r="M1649" s="26" t="n">
        <v>22.29</v>
      </c>
      <c r="N1649" s="26">
        <f>J1649*M1649</f>
        <v>89.16</v>
      </c>
      <c r="O1649" s="26">
        <f>L1649-N1649</f>
        <v>32.8</v>
      </c>
      <c r="P1649">
        <f>IF(AND(OR(Dashboard!$C$5="All",F1649=Dashboard!$C$5),OR(Dashboard!$G$5="All",I1649=Dashboard!$G$5),OR(Dashboard!$K$5="All",G1649=Dashboard!$K$5)),1,0)</f>
        <v>1</v>
      </c>
      <c r="Q1649">
        <f>IF(P1649=1,IF(COUNTIFS($C$2:C1649,C1649,$P$2:P1649,1)=1,1,0),0)</f>
        <v>0</v>
      </c>
    </row>
    <row r="1650">
      <c r="A1650" s="24" t="n">
        <v>46179</v>
      </c>
      <c r="B1650" s="25" t="n">
        <v>46174</v>
      </c>
      <c r="C1650" t="inlineStr">
        <is>
          <t>SO-26593</t>
        </is>
      </c>
      <c r="D1650" t="inlineStr">
        <is>
          <t>Fallowden Coffee House</t>
        </is>
      </c>
      <c r="E1650" t="inlineStr">
        <is>
          <t>Café</t>
        </is>
      </c>
      <c r="F1650" t="inlineStr">
        <is>
          <t>South</t>
        </is>
      </c>
      <c r="G1650" t="inlineStr">
        <is>
          <t>Tom W.</t>
        </is>
      </c>
      <c r="H1650" t="inlineStr">
        <is>
          <t>Loose-leaf tea 500g</t>
        </is>
      </c>
      <c r="I1650" t="inlineStr">
        <is>
          <t>Beverages</t>
        </is>
      </c>
      <c r="J1650" t="n">
        <v>5</v>
      </c>
      <c r="K1650" s="26" t="n">
        <v>19.47</v>
      </c>
      <c r="L1650" s="26">
        <f>J1650*K1650</f>
        <v>97.35</v>
      </c>
      <c r="M1650" s="26" t="n">
        <v>12.05</v>
      </c>
      <c r="N1650" s="26">
        <f>J1650*M1650</f>
        <v>60.25</v>
      </c>
      <c r="O1650" s="26">
        <f>L1650-N1650</f>
        <v>37.1</v>
      </c>
      <c r="P1650">
        <f>IF(AND(OR(Dashboard!$C$5="All",F1650=Dashboard!$C$5),OR(Dashboard!$G$5="All",I1650=Dashboard!$G$5),OR(Dashboard!$K$5="All",G1650=Dashboard!$K$5)),1,0)</f>
        <v>1</v>
      </c>
      <c r="Q1650">
        <f>IF(P1650=1,IF(COUNTIFS($C$2:C1650,C1650,$P$2:P1650,1)=1,1,0),0)</f>
        <v>1</v>
      </c>
    </row>
    <row r="1651">
      <c r="A1651" s="24" t="n">
        <v>46179</v>
      </c>
      <c r="B1651" s="25" t="n">
        <v>46174</v>
      </c>
      <c r="C1651" t="inlineStr">
        <is>
          <t>SO-26593</t>
        </is>
      </c>
      <c r="D1651" t="inlineStr">
        <is>
          <t>Fallowden Coffee House</t>
        </is>
      </c>
      <c r="E1651" t="inlineStr">
        <is>
          <t>Café</t>
        </is>
      </c>
      <c r="F1651" t="inlineStr">
        <is>
          <t>South</t>
        </is>
      </c>
      <c r="G1651" t="inlineStr">
        <is>
          <t>Tom W.</t>
        </is>
      </c>
      <c r="H1651" t="inlineStr">
        <is>
          <t>Chips 2.5kg x4</t>
        </is>
      </c>
      <c r="I1651" t="inlineStr">
        <is>
          <t>Frozen</t>
        </is>
      </c>
      <c r="J1651" t="n">
        <v>9</v>
      </c>
      <c r="K1651" s="26" t="n">
        <v>30.49</v>
      </c>
      <c r="L1651" s="26">
        <f>J1651*K1651</f>
        <v>274.41</v>
      </c>
      <c r="M1651" s="26" t="n">
        <v>22.31</v>
      </c>
      <c r="N1651" s="26">
        <f>J1651*M1651</f>
        <v>200.79</v>
      </c>
      <c r="O1651" s="26">
        <f>L1651-N1651</f>
        <v>73.62</v>
      </c>
      <c r="P1651">
        <f>IF(AND(OR(Dashboard!$C$5="All",F1651=Dashboard!$C$5),OR(Dashboard!$G$5="All",I1651=Dashboard!$G$5),OR(Dashboard!$K$5="All",G1651=Dashboard!$K$5)),1,0)</f>
        <v>1</v>
      </c>
      <c r="Q1651">
        <f>IF(P1651=1,IF(COUNTIFS($C$2:C1651,C1651,$P$2:P1651,1)=1,1,0),0)</f>
        <v>0</v>
      </c>
    </row>
    <row r="1652">
      <c r="A1652" s="24" t="n">
        <v>46179</v>
      </c>
      <c r="B1652" s="25" t="n">
        <v>46174</v>
      </c>
      <c r="C1652" t="inlineStr">
        <is>
          <t>SO-26593</t>
        </is>
      </c>
      <c r="D1652" t="inlineStr">
        <is>
          <t>Fallowden Coffee House</t>
        </is>
      </c>
      <c r="E1652" t="inlineStr">
        <is>
          <t>Café</t>
        </is>
      </c>
      <c r="F1652" t="inlineStr">
        <is>
          <t>South</t>
        </is>
      </c>
      <c r="G1652" t="inlineStr">
        <is>
          <t>Tom W.</t>
        </is>
      </c>
      <c r="H1652" t="inlineStr">
        <is>
          <t>Rolled oats 5kg</t>
        </is>
      </c>
      <c r="I1652" t="inlineStr">
        <is>
          <t>Dry goods</t>
        </is>
      </c>
      <c r="J1652" t="n">
        <v>12</v>
      </c>
      <c r="K1652" s="26" t="n">
        <v>15.19</v>
      </c>
      <c r="L1652" s="26">
        <f>J1652*K1652</f>
        <v>182.28</v>
      </c>
      <c r="M1652" s="26" t="n">
        <v>10.39</v>
      </c>
      <c r="N1652" s="26">
        <f>J1652*M1652</f>
        <v>124.68</v>
      </c>
      <c r="O1652" s="26">
        <f>L1652-N1652</f>
        <v>57.6</v>
      </c>
      <c r="P1652">
        <f>IF(AND(OR(Dashboard!$C$5="All",F1652=Dashboard!$C$5),OR(Dashboard!$G$5="All",I1652=Dashboard!$G$5),OR(Dashboard!$K$5="All",G1652=Dashboard!$K$5)),1,0)</f>
        <v>1</v>
      </c>
      <c r="Q1652">
        <f>IF(P1652=1,IF(COUNTIFS($C$2:C1652,C1652,$P$2:P1652,1)=1,1,0),0)</f>
        <v>0</v>
      </c>
    </row>
    <row r="1653">
      <c r="A1653" s="24" t="n">
        <v>46180</v>
      </c>
      <c r="B1653" s="25" t="n">
        <v>46174</v>
      </c>
      <c r="C1653" t="inlineStr">
        <is>
          <t>SO-26587</t>
        </is>
      </c>
      <c r="D1653" t="inlineStr">
        <is>
          <t>Nethercot Espresso Bar</t>
        </is>
      </c>
      <c r="E1653" t="inlineStr">
        <is>
          <t>Café</t>
        </is>
      </c>
      <c r="F1653" t="inlineStr">
        <is>
          <t>North</t>
        </is>
      </c>
      <c r="G1653" t="inlineStr">
        <is>
          <t>Priya N.</t>
        </is>
      </c>
      <c r="H1653" t="inlineStr">
        <is>
          <t>Full cream milk 2L x6</t>
        </is>
      </c>
      <c r="I1653" t="inlineStr">
        <is>
          <t>Dairy &amp; eggs</t>
        </is>
      </c>
      <c r="J1653" t="n">
        <v>13</v>
      </c>
      <c r="K1653" s="26" t="n">
        <v>16.07</v>
      </c>
      <c r="L1653" s="26">
        <f>J1653*K1653</f>
        <v>208.91</v>
      </c>
      <c r="M1653" s="26" t="n">
        <v>11.79</v>
      </c>
      <c r="N1653" s="26">
        <f>J1653*M1653</f>
        <v>153.27</v>
      </c>
      <c r="O1653" s="26">
        <f>L1653-N1653</f>
        <v>55.64</v>
      </c>
      <c r="P1653">
        <f>IF(AND(OR(Dashboard!$C$5="All",F1653=Dashboard!$C$5),OR(Dashboard!$G$5="All",I1653=Dashboard!$G$5),OR(Dashboard!$K$5="All",G1653=Dashboard!$K$5)),1,0)</f>
        <v>1</v>
      </c>
      <c r="Q1653">
        <f>IF(P1653=1,IF(COUNTIFS($C$2:C1653,C1653,$P$2:P1653,1)=1,1,0),0)</f>
        <v>1</v>
      </c>
    </row>
    <row r="1654">
      <c r="A1654" s="24" t="n">
        <v>46180</v>
      </c>
      <c r="B1654" s="25" t="n">
        <v>46174</v>
      </c>
      <c r="C1654" t="inlineStr">
        <is>
          <t>SO-26587</t>
        </is>
      </c>
      <c r="D1654" t="inlineStr">
        <is>
          <t>Nethercot Espresso Bar</t>
        </is>
      </c>
      <c r="E1654" t="inlineStr">
        <is>
          <t>Café</t>
        </is>
      </c>
      <c r="F1654" t="inlineStr">
        <is>
          <t>North</t>
        </is>
      </c>
      <c r="G1654" t="inlineStr">
        <is>
          <t>Priya N.</t>
        </is>
      </c>
      <c r="H1654" t="inlineStr">
        <is>
          <t>Sparkling water 24pk</t>
        </is>
      </c>
      <c r="I1654" t="inlineStr">
        <is>
          <t>Beverages</t>
        </is>
      </c>
      <c r="J1654" t="n">
        <v>8</v>
      </c>
      <c r="K1654" s="26" t="n">
        <v>22.25</v>
      </c>
      <c r="L1654" s="26">
        <f>J1654*K1654</f>
        <v>178</v>
      </c>
      <c r="M1654" s="26" t="n">
        <v>14.12</v>
      </c>
      <c r="N1654" s="26">
        <f>J1654*M1654</f>
        <v>112.96</v>
      </c>
      <c r="O1654" s="26">
        <f>L1654-N1654</f>
        <v>65.04</v>
      </c>
      <c r="P1654">
        <f>IF(AND(OR(Dashboard!$C$5="All",F1654=Dashboard!$C$5),OR(Dashboard!$G$5="All",I1654=Dashboard!$G$5),OR(Dashboard!$K$5="All",G1654=Dashboard!$K$5)),1,0)</f>
        <v>1</v>
      </c>
      <c r="Q1654">
        <f>IF(P1654=1,IF(COUNTIFS($C$2:C1654,C1654,$P$2:P1654,1)=1,1,0),0)</f>
        <v>0</v>
      </c>
    </row>
    <row r="1655">
      <c r="A1655" s="24" t="n">
        <v>46180</v>
      </c>
      <c r="B1655" s="25" t="n">
        <v>46174</v>
      </c>
      <c r="C1655" t="inlineStr">
        <is>
          <t>SO-26587</t>
        </is>
      </c>
      <c r="D1655" t="inlineStr">
        <is>
          <t>Nethercot Espresso Bar</t>
        </is>
      </c>
      <c r="E1655" t="inlineStr">
        <is>
          <t>Café</t>
        </is>
      </c>
      <c r="F1655" t="inlineStr">
        <is>
          <t>North</t>
        </is>
      </c>
      <c r="G1655" t="inlineStr">
        <is>
          <t>Priya N.</t>
        </is>
      </c>
      <c r="H1655" t="inlineStr">
        <is>
          <t>Sourdough loaf x10</t>
        </is>
      </c>
      <c r="I1655" t="inlineStr">
        <is>
          <t>Bakery</t>
        </is>
      </c>
      <c r="J1655" t="n">
        <v>3</v>
      </c>
      <c r="K1655" s="26" t="n">
        <v>53.56</v>
      </c>
      <c r="L1655" s="26">
        <f>J1655*K1655</f>
        <v>160.68</v>
      </c>
      <c r="M1655" s="26" t="n">
        <v>32.32</v>
      </c>
      <c r="N1655" s="26">
        <f>J1655*M1655</f>
        <v>96.96</v>
      </c>
      <c r="O1655" s="26">
        <f>L1655-N1655</f>
        <v>63.72</v>
      </c>
      <c r="P1655">
        <f>IF(AND(OR(Dashboard!$C$5="All",F1655=Dashboard!$C$5),OR(Dashboard!$G$5="All",I1655=Dashboard!$G$5),OR(Dashboard!$K$5="All",G1655=Dashboard!$K$5)),1,0)</f>
        <v>1</v>
      </c>
      <c r="Q1655">
        <f>IF(P1655=1,IF(COUNTIFS($C$2:C1655,C1655,$P$2:P1655,1)=1,1,0),0)</f>
        <v>0</v>
      </c>
    </row>
    <row r="1656">
      <c r="A1656" s="24" t="n">
        <v>46180</v>
      </c>
      <c r="B1656" s="25" t="n">
        <v>46174</v>
      </c>
      <c r="C1656" t="inlineStr">
        <is>
          <t>SO-26587</t>
        </is>
      </c>
      <c r="D1656" t="inlineStr">
        <is>
          <t>Nethercot Espresso Bar</t>
        </is>
      </c>
      <c r="E1656" t="inlineStr">
        <is>
          <t>Café</t>
        </is>
      </c>
      <c r="F1656" t="inlineStr">
        <is>
          <t>North</t>
        </is>
      </c>
      <c r="G1656" t="inlineStr">
        <is>
          <t>Priya N.</t>
        </is>
      </c>
      <c r="H1656" t="inlineStr">
        <is>
          <t>Gelato 5L</t>
        </is>
      </c>
      <c r="I1656" t="inlineStr">
        <is>
          <t>Frozen</t>
        </is>
      </c>
      <c r="J1656" t="n">
        <v>2</v>
      </c>
      <c r="K1656" s="26" t="n">
        <v>47.9</v>
      </c>
      <c r="L1656" s="26">
        <f>J1656*K1656</f>
        <v>95.8</v>
      </c>
      <c r="M1656" s="26" t="n">
        <v>35.44</v>
      </c>
      <c r="N1656" s="26">
        <f>J1656*M1656</f>
        <v>70.88</v>
      </c>
      <c r="O1656" s="26">
        <f>L1656-N1656</f>
        <v>24.92</v>
      </c>
      <c r="P1656">
        <f>IF(AND(OR(Dashboard!$C$5="All",F1656=Dashboard!$C$5),OR(Dashboard!$G$5="All",I1656=Dashboard!$G$5),OR(Dashboard!$K$5="All",G1656=Dashboard!$K$5)),1,0)</f>
        <v>1</v>
      </c>
      <c r="Q1656">
        <f>IF(P1656=1,IF(COUNTIFS($C$2:C1656,C1656,$P$2:P1656,1)=1,1,0),0)</f>
        <v>0</v>
      </c>
    </row>
    <row r="1657">
      <c r="A1657" s="24" t="n">
        <v>46181</v>
      </c>
      <c r="B1657" s="25" t="n">
        <v>46174</v>
      </c>
      <c r="C1657" t="inlineStr">
        <is>
          <t>SO-26553</t>
        </is>
      </c>
      <c r="D1657" t="inlineStr">
        <is>
          <t>Brasken Events Co.</t>
        </is>
      </c>
      <c r="E1657" t="inlineStr">
        <is>
          <t>Caterer</t>
        </is>
      </c>
      <c r="F1657" t="inlineStr">
        <is>
          <t>North</t>
        </is>
      </c>
      <c r="G1657" t="inlineStr">
        <is>
          <t>Priya N.</t>
        </is>
      </c>
      <c r="H1657" t="inlineStr">
        <is>
          <t>Brioche buns x24</t>
        </is>
      </c>
      <c r="I1657" t="inlineStr">
        <is>
          <t>Bakery</t>
        </is>
      </c>
      <c r="J1657" t="n">
        <v>5</v>
      </c>
      <c r="K1657" s="26" t="n">
        <v>27.19</v>
      </c>
      <c r="L1657" s="26">
        <f>J1657*K1657</f>
        <v>135.95</v>
      </c>
      <c r="M1657" s="26" t="n">
        <v>15.55</v>
      </c>
      <c r="N1657" s="26">
        <f>J1657*M1657</f>
        <v>77.75</v>
      </c>
      <c r="O1657" s="26">
        <f>L1657-N1657</f>
        <v>58.2</v>
      </c>
      <c r="P1657">
        <f>IF(AND(OR(Dashboard!$C$5="All",F1657=Dashboard!$C$5),OR(Dashboard!$G$5="All",I1657=Dashboard!$G$5),OR(Dashboard!$K$5="All",G1657=Dashboard!$K$5)),1,0)</f>
        <v>1</v>
      </c>
      <c r="Q1657">
        <f>IF(P1657=1,IF(COUNTIFS($C$2:C1657,C1657,$P$2:P1657,1)=1,1,0),0)</f>
        <v>1</v>
      </c>
    </row>
    <row r="1658">
      <c r="A1658" s="24" t="n">
        <v>46181</v>
      </c>
      <c r="B1658" s="25" t="n">
        <v>46174</v>
      </c>
      <c r="C1658" t="inlineStr">
        <is>
          <t>SO-26553</t>
        </is>
      </c>
      <c r="D1658" t="inlineStr">
        <is>
          <t>Brasken Events Co.</t>
        </is>
      </c>
      <c r="E1658" t="inlineStr">
        <is>
          <t>Caterer</t>
        </is>
      </c>
      <c r="F1658" t="inlineStr">
        <is>
          <t>North</t>
        </is>
      </c>
      <c r="G1658" t="inlineStr">
        <is>
          <t>Priya N.</t>
        </is>
      </c>
      <c r="H1658" t="inlineStr">
        <is>
          <t>Rolled oats 5kg</t>
        </is>
      </c>
      <c r="I1658" t="inlineStr">
        <is>
          <t>Dry goods</t>
        </is>
      </c>
      <c r="J1658" t="n">
        <v>6</v>
      </c>
      <c r="K1658" s="26" t="n">
        <v>15.19</v>
      </c>
      <c r="L1658" s="26">
        <f>J1658*K1658</f>
        <v>91.14</v>
      </c>
      <c r="M1658" s="26" t="n">
        <v>10.72</v>
      </c>
      <c r="N1658" s="26">
        <f>J1658*M1658</f>
        <v>64.32</v>
      </c>
      <c r="O1658" s="26">
        <f>L1658-N1658</f>
        <v>26.82</v>
      </c>
      <c r="P1658">
        <f>IF(AND(OR(Dashboard!$C$5="All",F1658=Dashboard!$C$5),OR(Dashboard!$G$5="All",I1658=Dashboard!$G$5),OR(Dashboard!$K$5="All",G1658=Dashboard!$K$5)),1,0)</f>
        <v>1</v>
      </c>
      <c r="Q1658">
        <f>IF(P1658=1,IF(COUNTIFS($C$2:C1658,C1658,$P$2:P1658,1)=1,1,0),0)</f>
        <v>0</v>
      </c>
    </row>
    <row r="1659">
      <c r="A1659" s="24" t="n">
        <v>46181</v>
      </c>
      <c r="B1659" s="25" t="n">
        <v>46174</v>
      </c>
      <c r="C1659" t="inlineStr">
        <is>
          <t>SO-26553</t>
        </is>
      </c>
      <c r="D1659" t="inlineStr">
        <is>
          <t>Brasken Events Co.</t>
        </is>
      </c>
      <c r="E1659" t="inlineStr">
        <is>
          <t>Caterer</t>
        </is>
      </c>
      <c r="F1659" t="inlineStr">
        <is>
          <t>North</t>
        </is>
      </c>
      <c r="G1659" t="inlineStr">
        <is>
          <t>Priya N.</t>
        </is>
      </c>
      <c r="H1659" t="inlineStr">
        <is>
          <t>Gelato 5L</t>
        </is>
      </c>
      <c r="I1659" t="inlineStr">
        <is>
          <t>Frozen</t>
        </is>
      </c>
      <c r="J1659" t="n">
        <v>2</v>
      </c>
      <c r="K1659" s="26" t="n">
        <v>47.9</v>
      </c>
      <c r="L1659" s="26">
        <f>J1659*K1659</f>
        <v>95.8</v>
      </c>
      <c r="M1659" s="26" t="n">
        <v>34.14</v>
      </c>
      <c r="N1659" s="26">
        <f>J1659*M1659</f>
        <v>68.28</v>
      </c>
      <c r="O1659" s="26">
        <f>L1659-N1659</f>
        <v>27.52</v>
      </c>
      <c r="P1659">
        <f>IF(AND(OR(Dashboard!$C$5="All",F1659=Dashboard!$C$5),OR(Dashboard!$G$5="All",I1659=Dashboard!$G$5),OR(Dashboard!$K$5="All",G1659=Dashboard!$K$5)),1,0)</f>
        <v>1</v>
      </c>
      <c r="Q1659">
        <f>IF(P1659=1,IF(COUNTIFS($C$2:C1659,C1659,$P$2:P1659,1)=1,1,0),0)</f>
        <v>0</v>
      </c>
    </row>
    <row r="1660">
      <c r="A1660" s="24" t="n">
        <v>46181</v>
      </c>
      <c r="B1660" s="25" t="n">
        <v>46174</v>
      </c>
      <c r="C1660" t="inlineStr">
        <is>
          <t>SO-26553</t>
        </is>
      </c>
      <c r="D1660" t="inlineStr">
        <is>
          <t>Brasken Events Co.</t>
        </is>
      </c>
      <c r="E1660" t="inlineStr">
        <is>
          <t>Caterer</t>
        </is>
      </c>
      <c r="F1660" t="inlineStr">
        <is>
          <t>North</t>
        </is>
      </c>
      <c r="G1660" t="inlineStr">
        <is>
          <t>Priya N.</t>
        </is>
      </c>
      <c r="H1660" t="inlineStr">
        <is>
          <t>Loose-leaf tea 500g</t>
        </is>
      </c>
      <c r="I1660" t="inlineStr">
        <is>
          <t>Beverages</t>
        </is>
      </c>
      <c r="J1660" t="n">
        <v>10</v>
      </c>
      <c r="K1660" s="26" t="n">
        <v>19.47</v>
      </c>
      <c r="L1660" s="26">
        <f>J1660*K1660</f>
        <v>194.7</v>
      </c>
      <c r="M1660" s="26" t="n">
        <v>12.37</v>
      </c>
      <c r="N1660" s="26">
        <f>J1660*M1660</f>
        <v>123.7</v>
      </c>
      <c r="O1660" s="26">
        <f>L1660-N1660</f>
        <v>71</v>
      </c>
      <c r="P1660">
        <f>IF(AND(OR(Dashboard!$C$5="All",F1660=Dashboard!$C$5),OR(Dashboard!$G$5="All",I1660=Dashboard!$G$5),OR(Dashboard!$K$5="All",G1660=Dashboard!$K$5)),1,0)</f>
        <v>1</v>
      </c>
      <c r="Q1660">
        <f>IF(P1660=1,IF(COUNTIFS($C$2:C1660,C1660,$P$2:P1660,1)=1,1,0),0)</f>
        <v>0</v>
      </c>
    </row>
    <row r="1661">
      <c r="A1661" s="24" t="n">
        <v>46181</v>
      </c>
      <c r="B1661" s="25" t="n">
        <v>46174</v>
      </c>
      <c r="C1661" t="inlineStr">
        <is>
          <t>SO-26589</t>
        </is>
      </c>
      <c r="D1661" t="inlineStr">
        <is>
          <t>Velloc Dining Room</t>
        </is>
      </c>
      <c r="E1661" t="inlineStr">
        <is>
          <t>Restaurant</t>
        </is>
      </c>
      <c r="F1661" t="inlineStr">
        <is>
          <t>East</t>
        </is>
      </c>
      <c r="G1661" t="inlineStr">
        <is>
          <t>Priya N.</t>
        </is>
      </c>
      <c r="H1661" t="inlineStr">
        <is>
          <t>Olive oil 4L</t>
        </is>
      </c>
      <c r="I1661" t="inlineStr">
        <is>
          <t>Dry goods</t>
        </is>
      </c>
      <c r="J1661" t="n">
        <v>5</v>
      </c>
      <c r="K1661" s="26" t="n">
        <v>40.07</v>
      </c>
      <c r="L1661" s="26">
        <f>J1661*K1661</f>
        <v>200.35</v>
      </c>
      <c r="M1661" s="26" t="n">
        <v>28.45</v>
      </c>
      <c r="N1661" s="26">
        <f>J1661*M1661</f>
        <v>142.25</v>
      </c>
      <c r="O1661" s="26">
        <f>L1661-N1661</f>
        <v>58.1</v>
      </c>
      <c r="P1661">
        <f>IF(AND(OR(Dashboard!$C$5="All",F1661=Dashboard!$C$5),OR(Dashboard!$G$5="All",I1661=Dashboard!$G$5),OR(Dashboard!$K$5="All",G1661=Dashboard!$K$5)),1,0)</f>
        <v>1</v>
      </c>
      <c r="Q1661">
        <f>IF(P1661=1,IF(COUNTIFS($C$2:C1661,C1661,$P$2:P1661,1)=1,1,0),0)</f>
        <v>1</v>
      </c>
    </row>
    <row r="1662">
      <c r="A1662" s="24" t="n">
        <v>46181</v>
      </c>
      <c r="B1662" s="25" t="n">
        <v>46174</v>
      </c>
      <c r="C1662" t="inlineStr">
        <is>
          <t>SO-26589</t>
        </is>
      </c>
      <c r="D1662" t="inlineStr">
        <is>
          <t>Velloc Dining Room</t>
        </is>
      </c>
      <c r="E1662" t="inlineStr">
        <is>
          <t>Restaurant</t>
        </is>
      </c>
      <c r="F1662" t="inlineStr">
        <is>
          <t>East</t>
        </is>
      </c>
      <c r="G1662" t="inlineStr">
        <is>
          <t>Priya N.</t>
        </is>
      </c>
      <c r="H1662" t="inlineStr">
        <is>
          <t>Loose-leaf tea 500g</t>
        </is>
      </c>
      <c r="I1662" t="inlineStr">
        <is>
          <t>Beverages</t>
        </is>
      </c>
      <c r="J1662" t="n">
        <v>7</v>
      </c>
      <c r="K1662" s="26" t="n">
        <v>19.47</v>
      </c>
      <c r="L1662" s="26">
        <f>J1662*K1662</f>
        <v>136.29</v>
      </c>
      <c r="M1662" s="26" t="n">
        <v>12.02</v>
      </c>
      <c r="N1662" s="26">
        <f>J1662*M1662</f>
        <v>84.14</v>
      </c>
      <c r="O1662" s="26">
        <f>L1662-N1662</f>
        <v>52.15</v>
      </c>
      <c r="P1662">
        <f>IF(AND(OR(Dashboard!$C$5="All",F1662=Dashboard!$C$5),OR(Dashboard!$G$5="All",I1662=Dashboard!$G$5),OR(Dashboard!$K$5="All",G1662=Dashboard!$K$5)),1,0)</f>
        <v>1</v>
      </c>
      <c r="Q1662">
        <f>IF(P1662=1,IF(COUNTIFS($C$2:C1662,C1662,$P$2:P1662,1)=1,1,0),0)</f>
        <v>0</v>
      </c>
    </row>
    <row r="1663">
      <c r="A1663" s="24" t="n">
        <v>46181</v>
      </c>
      <c r="B1663" s="25" t="n">
        <v>46174</v>
      </c>
      <c r="C1663" t="inlineStr">
        <is>
          <t>SO-26589</t>
        </is>
      </c>
      <c r="D1663" t="inlineStr">
        <is>
          <t>Velloc Dining Room</t>
        </is>
      </c>
      <c r="E1663" t="inlineStr">
        <is>
          <t>Restaurant</t>
        </is>
      </c>
      <c r="F1663" t="inlineStr">
        <is>
          <t>East</t>
        </is>
      </c>
      <c r="G1663" t="inlineStr">
        <is>
          <t>Priya N.</t>
        </is>
      </c>
      <c r="H1663" t="inlineStr">
        <is>
          <t>Free-range eggs 15dz</t>
        </is>
      </c>
      <c r="I1663" t="inlineStr">
        <is>
          <t>Dairy &amp; eggs</t>
        </is>
      </c>
      <c r="J1663" t="n">
        <v>5</v>
      </c>
      <c r="K1663" s="26" t="n">
        <v>86.52</v>
      </c>
      <c r="L1663" s="26">
        <f>J1663*K1663</f>
        <v>432.6</v>
      </c>
      <c r="M1663" s="26" t="n">
        <v>65.69</v>
      </c>
      <c r="N1663" s="26">
        <f>J1663*M1663</f>
        <v>328.45</v>
      </c>
      <c r="O1663" s="26">
        <f>L1663-N1663</f>
        <v>104.15</v>
      </c>
      <c r="P1663">
        <f>IF(AND(OR(Dashboard!$C$5="All",F1663=Dashboard!$C$5),OR(Dashboard!$G$5="All",I1663=Dashboard!$G$5),OR(Dashboard!$K$5="All",G1663=Dashboard!$K$5)),1,0)</f>
        <v>1</v>
      </c>
      <c r="Q1663">
        <f>IF(P1663=1,IF(COUNTIFS($C$2:C1663,C1663,$P$2:P1663,1)=1,1,0),0)</f>
        <v>0</v>
      </c>
    </row>
    <row r="1664">
      <c r="A1664" s="24" t="n">
        <v>46182</v>
      </c>
      <c r="B1664" s="25" t="n">
        <v>46174</v>
      </c>
      <c r="C1664" t="inlineStr">
        <is>
          <t>SO-26564</t>
        </is>
      </c>
      <c r="D1664" t="inlineStr">
        <is>
          <t>Ashgrin Bistro</t>
        </is>
      </c>
      <c r="E1664" t="inlineStr">
        <is>
          <t>Restaurant</t>
        </is>
      </c>
      <c r="F1664" t="inlineStr">
        <is>
          <t>West</t>
        </is>
      </c>
      <c r="G1664" t="inlineStr">
        <is>
          <t>Lena K.</t>
        </is>
      </c>
      <c r="H1664" t="inlineStr">
        <is>
          <t>Barista milk 1L x12</t>
        </is>
      </c>
      <c r="I1664" t="inlineStr">
        <is>
          <t>Dairy &amp; eggs</t>
        </is>
      </c>
      <c r="J1664" t="n">
        <v>2</v>
      </c>
      <c r="K1664" s="26" t="n">
        <v>27.19</v>
      </c>
      <c r="L1664" s="26">
        <f>J1664*K1664</f>
        <v>54.38</v>
      </c>
      <c r="M1664" s="26" t="n">
        <v>20</v>
      </c>
      <c r="N1664" s="26">
        <f>J1664*M1664</f>
        <v>40</v>
      </c>
      <c r="O1664" s="26">
        <f>L1664-N1664</f>
        <v>14.38</v>
      </c>
      <c r="P1664">
        <f>IF(AND(OR(Dashboard!$C$5="All",F1664=Dashboard!$C$5),OR(Dashboard!$G$5="All",I1664=Dashboard!$G$5),OR(Dashboard!$K$5="All",G1664=Dashboard!$K$5)),1,0)</f>
        <v>1</v>
      </c>
      <c r="Q1664">
        <f>IF(P1664=1,IF(COUNTIFS($C$2:C1664,C1664,$P$2:P1664,1)=1,1,0),0)</f>
        <v>1</v>
      </c>
    </row>
    <row r="1665">
      <c r="A1665" s="24" t="n">
        <v>46182</v>
      </c>
      <c r="B1665" s="25" t="n">
        <v>46174</v>
      </c>
      <c r="C1665" t="inlineStr">
        <is>
          <t>SO-26564</t>
        </is>
      </c>
      <c r="D1665" t="inlineStr">
        <is>
          <t>Ashgrin Bistro</t>
        </is>
      </c>
      <c r="E1665" t="inlineStr">
        <is>
          <t>Restaurant</t>
        </is>
      </c>
      <c r="F1665" t="inlineStr">
        <is>
          <t>West</t>
        </is>
      </c>
      <c r="G1665" t="inlineStr">
        <is>
          <t>Lena K.</t>
        </is>
      </c>
      <c r="H1665" t="inlineStr">
        <is>
          <t>Sparkling water 24pk</t>
        </is>
      </c>
      <c r="I1665" t="inlineStr">
        <is>
          <t>Beverages</t>
        </is>
      </c>
      <c r="J1665" t="n">
        <v>10</v>
      </c>
      <c r="K1665" s="26" t="n">
        <v>22.25</v>
      </c>
      <c r="L1665" s="26">
        <f>J1665*K1665</f>
        <v>222.5</v>
      </c>
      <c r="M1665" s="26" t="n">
        <v>13.59</v>
      </c>
      <c r="N1665" s="26">
        <f>J1665*M1665</f>
        <v>135.9</v>
      </c>
      <c r="O1665" s="26">
        <f>L1665-N1665</f>
        <v>86.6</v>
      </c>
      <c r="P1665">
        <f>IF(AND(OR(Dashboard!$C$5="All",F1665=Dashboard!$C$5),OR(Dashboard!$G$5="All",I1665=Dashboard!$G$5),OR(Dashboard!$K$5="All",G1665=Dashboard!$K$5)),1,0)</f>
        <v>1</v>
      </c>
      <c r="Q1665">
        <f>IF(P1665=1,IF(COUNTIFS($C$2:C1665,C1665,$P$2:P1665,1)=1,1,0),0)</f>
        <v>0</v>
      </c>
    </row>
    <row r="1666">
      <c r="A1666" s="24" t="n">
        <v>46182</v>
      </c>
      <c r="B1666" s="25" t="n">
        <v>46174</v>
      </c>
      <c r="C1666" t="inlineStr">
        <is>
          <t>SO-26564</t>
        </is>
      </c>
      <c r="D1666" t="inlineStr">
        <is>
          <t>Ashgrin Bistro</t>
        </is>
      </c>
      <c r="E1666" t="inlineStr">
        <is>
          <t>Restaurant</t>
        </is>
      </c>
      <c r="F1666" t="inlineStr">
        <is>
          <t>West</t>
        </is>
      </c>
      <c r="G1666" t="inlineStr">
        <is>
          <t>Lena K.</t>
        </is>
      </c>
      <c r="H1666" t="inlineStr">
        <is>
          <t>Bagels x36</t>
        </is>
      </c>
      <c r="I1666" t="inlineStr">
        <is>
          <t>Bakery</t>
        </is>
      </c>
      <c r="J1666" t="n">
        <v>6</v>
      </c>
      <c r="K1666" s="26" t="n">
        <v>39.66</v>
      </c>
      <c r="L1666" s="26">
        <f>J1666*K1666</f>
        <v>237.96</v>
      </c>
      <c r="M1666" s="26" t="n">
        <v>23.13</v>
      </c>
      <c r="N1666" s="26">
        <f>J1666*M1666</f>
        <v>138.78</v>
      </c>
      <c r="O1666" s="26">
        <f>L1666-N1666</f>
        <v>99.18</v>
      </c>
      <c r="P1666">
        <f>IF(AND(OR(Dashboard!$C$5="All",F1666=Dashboard!$C$5),OR(Dashboard!$G$5="All",I1666=Dashboard!$G$5),OR(Dashboard!$K$5="All",G1666=Dashboard!$K$5)),1,0)</f>
        <v>1</v>
      </c>
      <c r="Q1666">
        <f>IF(P1666=1,IF(COUNTIFS($C$2:C1666,C1666,$P$2:P1666,1)=1,1,0),0)</f>
        <v>0</v>
      </c>
    </row>
    <row r="1667">
      <c r="A1667" s="24" t="n">
        <v>46182</v>
      </c>
      <c r="B1667" s="25" t="n">
        <v>46174</v>
      </c>
      <c r="C1667" t="inlineStr">
        <is>
          <t>SO-26564</t>
        </is>
      </c>
      <c r="D1667" t="inlineStr">
        <is>
          <t>Ashgrin Bistro</t>
        </is>
      </c>
      <c r="E1667" t="inlineStr">
        <is>
          <t>Restaurant</t>
        </is>
      </c>
      <c r="F1667" t="inlineStr">
        <is>
          <t>West</t>
        </is>
      </c>
      <c r="G1667" t="inlineStr">
        <is>
          <t>Lena K.</t>
        </is>
      </c>
      <c r="H1667" t="inlineStr">
        <is>
          <t>Frozen berries 2kg</t>
        </is>
      </c>
      <c r="I1667" t="inlineStr">
        <is>
          <t>Frozen</t>
        </is>
      </c>
      <c r="J1667" t="n">
        <v>11</v>
      </c>
      <c r="K1667" s="26" t="n">
        <v>20.39</v>
      </c>
      <c r="L1667" s="26">
        <f>J1667*K1667</f>
        <v>224.29</v>
      </c>
      <c r="M1667" s="26" t="n">
        <v>15.06</v>
      </c>
      <c r="N1667" s="26">
        <f>J1667*M1667</f>
        <v>165.66</v>
      </c>
      <c r="O1667" s="26">
        <f>L1667-N1667</f>
        <v>58.63</v>
      </c>
      <c r="P1667">
        <f>IF(AND(OR(Dashboard!$C$5="All",F1667=Dashboard!$C$5),OR(Dashboard!$G$5="All",I1667=Dashboard!$G$5),OR(Dashboard!$K$5="All",G1667=Dashboard!$K$5)),1,0)</f>
        <v>1</v>
      </c>
      <c r="Q1667">
        <f>IF(P1667=1,IF(COUNTIFS($C$2:C1667,C1667,$P$2:P1667,1)=1,1,0),0)</f>
        <v>0</v>
      </c>
    </row>
    <row r="1668">
      <c r="A1668" s="24" t="n">
        <v>46183</v>
      </c>
      <c r="B1668" s="25" t="n">
        <v>46174</v>
      </c>
      <c r="C1668" t="inlineStr">
        <is>
          <t>SO-26548</t>
        </is>
      </c>
      <c r="D1668" t="inlineStr">
        <is>
          <t>Quarrow Café</t>
        </is>
      </c>
      <c r="E1668" t="inlineStr">
        <is>
          <t>Café</t>
        </is>
      </c>
      <c r="F1668" t="inlineStr">
        <is>
          <t>West</t>
        </is>
      </c>
      <c r="G1668" t="inlineStr">
        <is>
          <t>Lena K.</t>
        </is>
      </c>
      <c r="H1668" t="inlineStr">
        <is>
          <t>Cheddar block 2kg</t>
        </is>
      </c>
      <c r="I1668" t="inlineStr">
        <is>
          <t>Dairy &amp; eggs</t>
        </is>
      </c>
      <c r="J1668" t="n">
        <v>9</v>
      </c>
      <c r="K1668" s="26" t="n">
        <v>32.45</v>
      </c>
      <c r="L1668" s="26">
        <f>J1668*K1668</f>
        <v>292.05</v>
      </c>
      <c r="M1668" s="26" t="n">
        <v>24.05</v>
      </c>
      <c r="N1668" s="26">
        <f>J1668*M1668</f>
        <v>216.45</v>
      </c>
      <c r="O1668" s="26">
        <f>L1668-N1668</f>
        <v>75.6</v>
      </c>
      <c r="P1668">
        <f>IF(AND(OR(Dashboard!$C$5="All",F1668=Dashboard!$C$5),OR(Dashboard!$G$5="All",I1668=Dashboard!$G$5),OR(Dashboard!$K$5="All",G1668=Dashboard!$K$5)),1,0)</f>
        <v>1</v>
      </c>
      <c r="Q1668">
        <f>IF(P1668=1,IF(COUNTIFS($C$2:C1668,C1668,$P$2:P1668,1)=1,1,0),0)</f>
        <v>1</v>
      </c>
    </row>
    <row r="1669">
      <c r="A1669" s="24" t="n">
        <v>46183</v>
      </c>
      <c r="B1669" s="25" t="n">
        <v>46174</v>
      </c>
      <c r="C1669" t="inlineStr">
        <is>
          <t>SO-26548</t>
        </is>
      </c>
      <c r="D1669" t="inlineStr">
        <is>
          <t>Quarrow Café</t>
        </is>
      </c>
      <c r="E1669" t="inlineStr">
        <is>
          <t>Café</t>
        </is>
      </c>
      <c r="F1669" t="inlineStr">
        <is>
          <t>West</t>
        </is>
      </c>
      <c r="G1669" t="inlineStr">
        <is>
          <t>Lena K.</t>
        </is>
      </c>
      <c r="H1669" t="inlineStr">
        <is>
          <t>Arborio rice 5kg</t>
        </is>
      </c>
      <c r="I1669" t="inlineStr">
        <is>
          <t>Dry goods</t>
        </is>
      </c>
      <c r="J1669" t="n">
        <v>7</v>
      </c>
      <c r="K1669" s="26" t="n">
        <v>21.94</v>
      </c>
      <c r="L1669" s="26">
        <f>J1669*K1669</f>
        <v>153.58</v>
      </c>
      <c r="M1669" s="26" t="n">
        <v>14.84</v>
      </c>
      <c r="N1669" s="26">
        <f>J1669*M1669</f>
        <v>103.88</v>
      </c>
      <c r="O1669" s="26">
        <f>L1669-N1669</f>
        <v>49.7</v>
      </c>
      <c r="P1669">
        <f>IF(AND(OR(Dashboard!$C$5="All",F1669=Dashboard!$C$5),OR(Dashboard!$G$5="All",I1669=Dashboard!$G$5),OR(Dashboard!$K$5="All",G1669=Dashboard!$K$5)),1,0)</f>
        <v>1</v>
      </c>
      <c r="Q1669">
        <f>IF(P1669=1,IF(COUNTIFS($C$2:C1669,C1669,$P$2:P1669,1)=1,1,0),0)</f>
        <v>0</v>
      </c>
    </row>
    <row r="1670">
      <c r="A1670" s="24" t="n">
        <v>46183</v>
      </c>
      <c r="B1670" s="25" t="n">
        <v>46174</v>
      </c>
      <c r="C1670" t="inlineStr">
        <is>
          <t>SO-26548</t>
        </is>
      </c>
      <c r="D1670" t="inlineStr">
        <is>
          <t>Quarrow Café</t>
        </is>
      </c>
      <c r="E1670" t="inlineStr">
        <is>
          <t>Café</t>
        </is>
      </c>
      <c r="F1670" t="inlineStr">
        <is>
          <t>West</t>
        </is>
      </c>
      <c r="G1670" t="inlineStr">
        <is>
          <t>Lena K.</t>
        </is>
      </c>
      <c r="H1670" t="inlineStr">
        <is>
          <t>Croissant dough x48</t>
        </is>
      </c>
      <c r="I1670" t="inlineStr">
        <is>
          <t>Bakery</t>
        </is>
      </c>
      <c r="J1670" t="n">
        <v>7</v>
      </c>
      <c r="K1670" s="26" t="n">
        <v>69.22</v>
      </c>
      <c r="L1670" s="26">
        <f>J1670*K1670</f>
        <v>484.54</v>
      </c>
      <c r="M1670" s="26" t="n">
        <v>39.73</v>
      </c>
      <c r="N1670" s="26">
        <f>J1670*M1670</f>
        <v>278.11</v>
      </c>
      <c r="O1670" s="26">
        <f>L1670-N1670</f>
        <v>206.43</v>
      </c>
      <c r="P1670">
        <f>IF(AND(OR(Dashboard!$C$5="All",F1670=Dashboard!$C$5),OR(Dashboard!$G$5="All",I1670=Dashboard!$G$5),OR(Dashboard!$K$5="All",G1670=Dashboard!$K$5)),1,0)</f>
        <v>1</v>
      </c>
      <c r="Q1670">
        <f>IF(P1670=1,IF(COUNTIFS($C$2:C1670,C1670,$P$2:P1670,1)=1,1,0),0)</f>
        <v>0</v>
      </c>
    </row>
    <row r="1671">
      <c r="A1671" s="24" t="n">
        <v>46183</v>
      </c>
      <c r="B1671" s="25" t="n">
        <v>46174</v>
      </c>
      <c r="C1671" t="inlineStr">
        <is>
          <t>SO-26548</t>
        </is>
      </c>
      <c r="D1671" t="inlineStr">
        <is>
          <t>Quarrow Café</t>
        </is>
      </c>
      <c r="E1671" t="inlineStr">
        <is>
          <t>Café</t>
        </is>
      </c>
      <c r="F1671" t="inlineStr">
        <is>
          <t>West</t>
        </is>
      </c>
      <c r="G1671" t="inlineStr">
        <is>
          <t>Lena K.</t>
        </is>
      </c>
      <c r="H1671" t="inlineStr">
        <is>
          <t>Gelato 5L</t>
        </is>
      </c>
      <c r="I1671" t="inlineStr">
        <is>
          <t>Frozen</t>
        </is>
      </c>
      <c r="J1671" t="n">
        <v>3</v>
      </c>
      <c r="K1671" s="26" t="n">
        <v>47.9</v>
      </c>
      <c r="L1671" s="26">
        <f>J1671*K1671</f>
        <v>143.7</v>
      </c>
      <c r="M1671" s="26" t="n">
        <v>33.4</v>
      </c>
      <c r="N1671" s="26">
        <f>J1671*M1671</f>
        <v>100.2</v>
      </c>
      <c r="O1671" s="26">
        <f>L1671-N1671</f>
        <v>43.5</v>
      </c>
      <c r="P1671">
        <f>IF(AND(OR(Dashboard!$C$5="All",F1671=Dashboard!$C$5),OR(Dashboard!$G$5="All",I1671=Dashboard!$G$5),OR(Dashboard!$K$5="All",G1671=Dashboard!$K$5)),1,0)</f>
        <v>1</v>
      </c>
      <c r="Q1671">
        <f>IF(P1671=1,IF(COUNTIFS($C$2:C1671,C1671,$P$2:P1671,1)=1,1,0),0)</f>
        <v>0</v>
      </c>
    </row>
    <row r="1672">
      <c r="A1672" s="24" t="n">
        <v>46183</v>
      </c>
      <c r="B1672" s="25" t="n">
        <v>46174</v>
      </c>
      <c r="C1672" t="inlineStr">
        <is>
          <t>SO-26565</t>
        </is>
      </c>
      <c r="D1672" t="inlineStr">
        <is>
          <t>Oskaby Coffee House</t>
        </is>
      </c>
      <c r="E1672" t="inlineStr">
        <is>
          <t>Café</t>
        </is>
      </c>
      <c r="F1672" t="inlineStr">
        <is>
          <t>South</t>
        </is>
      </c>
      <c r="G1672" t="inlineStr">
        <is>
          <t>Tom W.</t>
        </is>
      </c>
      <c r="H1672" t="inlineStr">
        <is>
          <t>Chips 2.5kg x4</t>
        </is>
      </c>
      <c r="I1672" t="inlineStr">
        <is>
          <t>Frozen</t>
        </is>
      </c>
      <c r="J1672" t="n">
        <v>8</v>
      </c>
      <c r="K1672" s="26" t="n">
        <v>30.49</v>
      </c>
      <c r="L1672" s="26">
        <f>J1672*K1672</f>
        <v>243.92</v>
      </c>
      <c r="M1672" s="26" t="n">
        <v>21.21</v>
      </c>
      <c r="N1672" s="26">
        <f>J1672*M1672</f>
        <v>169.68</v>
      </c>
      <c r="O1672" s="26">
        <f>L1672-N1672</f>
        <v>74.24</v>
      </c>
      <c r="P1672">
        <f>IF(AND(OR(Dashboard!$C$5="All",F1672=Dashboard!$C$5),OR(Dashboard!$G$5="All",I1672=Dashboard!$G$5),OR(Dashboard!$K$5="All",G1672=Dashboard!$K$5)),1,0)</f>
        <v>1</v>
      </c>
      <c r="Q1672">
        <f>IF(P1672=1,IF(COUNTIFS($C$2:C1672,C1672,$P$2:P1672,1)=1,1,0),0)</f>
        <v>1</v>
      </c>
    </row>
    <row r="1673">
      <c r="A1673" s="24" t="n">
        <v>46183</v>
      </c>
      <c r="B1673" s="25" t="n">
        <v>46174</v>
      </c>
      <c r="C1673" t="inlineStr">
        <is>
          <t>SO-26565</t>
        </is>
      </c>
      <c r="D1673" t="inlineStr">
        <is>
          <t>Oskaby Coffee House</t>
        </is>
      </c>
      <c r="E1673" t="inlineStr">
        <is>
          <t>Café</t>
        </is>
      </c>
      <c r="F1673" t="inlineStr">
        <is>
          <t>South</t>
        </is>
      </c>
      <c r="G1673" t="inlineStr">
        <is>
          <t>Tom W.</t>
        </is>
      </c>
      <c r="H1673" t="inlineStr">
        <is>
          <t>Sourdough loaf x10</t>
        </is>
      </c>
      <c r="I1673" t="inlineStr">
        <is>
          <t>Bakery</t>
        </is>
      </c>
      <c r="J1673" t="n">
        <v>7</v>
      </c>
      <c r="K1673" s="26" t="n">
        <v>53.56</v>
      </c>
      <c r="L1673" s="26">
        <f>J1673*K1673</f>
        <v>374.92</v>
      </c>
      <c r="M1673" s="26" t="n">
        <v>30.44</v>
      </c>
      <c r="N1673" s="26">
        <f>J1673*M1673</f>
        <v>213.08</v>
      </c>
      <c r="O1673" s="26">
        <f>L1673-N1673</f>
        <v>161.84</v>
      </c>
      <c r="P1673">
        <f>IF(AND(OR(Dashboard!$C$5="All",F1673=Dashboard!$C$5),OR(Dashboard!$G$5="All",I1673=Dashboard!$G$5),OR(Dashboard!$K$5="All",G1673=Dashboard!$K$5)),1,0)</f>
        <v>1</v>
      </c>
      <c r="Q1673">
        <f>IF(P1673=1,IF(COUNTIFS($C$2:C1673,C1673,$P$2:P1673,1)=1,1,0),0)</f>
        <v>0</v>
      </c>
    </row>
    <row r="1674">
      <c r="A1674" s="24" t="n">
        <v>46183</v>
      </c>
      <c r="B1674" s="25" t="n">
        <v>46174</v>
      </c>
      <c r="C1674" t="inlineStr">
        <is>
          <t>SO-26565</t>
        </is>
      </c>
      <c r="D1674" t="inlineStr">
        <is>
          <t>Oskaby Coffee House</t>
        </is>
      </c>
      <c r="E1674" t="inlineStr">
        <is>
          <t>Café</t>
        </is>
      </c>
      <c r="F1674" t="inlineStr">
        <is>
          <t>South</t>
        </is>
      </c>
      <c r="G1674" t="inlineStr">
        <is>
          <t>Tom W.</t>
        </is>
      </c>
      <c r="H1674" t="inlineStr">
        <is>
          <t>Plain flour 12.5kg</t>
        </is>
      </c>
      <c r="I1674" t="inlineStr">
        <is>
          <t>Dry goods</t>
        </is>
      </c>
      <c r="J1674" t="n">
        <v>4</v>
      </c>
      <c r="K1674" s="26" t="n">
        <v>25.34</v>
      </c>
      <c r="L1674" s="26">
        <f>J1674*K1674</f>
        <v>101.36</v>
      </c>
      <c r="M1674" s="26" t="n">
        <v>17.77</v>
      </c>
      <c r="N1674" s="26">
        <f>J1674*M1674</f>
        <v>71.08</v>
      </c>
      <c r="O1674" s="26">
        <f>L1674-N1674</f>
        <v>30.28</v>
      </c>
      <c r="P1674">
        <f>IF(AND(OR(Dashboard!$C$5="All",F1674=Dashboard!$C$5),OR(Dashboard!$G$5="All",I1674=Dashboard!$G$5),OR(Dashboard!$K$5="All",G1674=Dashboard!$K$5)),1,0)</f>
        <v>1</v>
      </c>
      <c r="Q1674">
        <f>IF(P1674=1,IF(COUNTIFS($C$2:C1674,C1674,$P$2:P1674,1)=1,1,0),0)</f>
        <v>0</v>
      </c>
    </row>
    <row r="1675">
      <c r="A1675" s="24" t="n">
        <v>46183</v>
      </c>
      <c r="B1675" s="25" t="n">
        <v>46174</v>
      </c>
      <c r="C1675" t="inlineStr">
        <is>
          <t>SO-26565</t>
        </is>
      </c>
      <c r="D1675" t="inlineStr">
        <is>
          <t>Oskaby Coffee House</t>
        </is>
      </c>
      <c r="E1675" t="inlineStr">
        <is>
          <t>Café</t>
        </is>
      </c>
      <c r="F1675" t="inlineStr">
        <is>
          <t>South</t>
        </is>
      </c>
      <c r="G1675" t="inlineStr">
        <is>
          <t>Tom W.</t>
        </is>
      </c>
      <c r="H1675" t="inlineStr">
        <is>
          <t>Unsalted butter 5kg</t>
        </is>
      </c>
      <c r="I1675" t="inlineStr">
        <is>
          <t>Dairy &amp; eggs</t>
        </is>
      </c>
      <c r="J1675" t="n">
        <v>5</v>
      </c>
      <c r="K1675" s="26" t="n">
        <v>59.74</v>
      </c>
      <c r="L1675" s="26">
        <f>J1675*K1675</f>
        <v>298.7</v>
      </c>
      <c r="M1675" s="26" t="n">
        <v>46.69</v>
      </c>
      <c r="N1675" s="26">
        <f>J1675*M1675</f>
        <v>233.45</v>
      </c>
      <c r="O1675" s="26">
        <f>L1675-N1675</f>
        <v>65.25</v>
      </c>
      <c r="P1675">
        <f>IF(AND(OR(Dashboard!$C$5="All",F1675=Dashboard!$C$5),OR(Dashboard!$G$5="All",I1675=Dashboard!$G$5),OR(Dashboard!$K$5="All",G1675=Dashboard!$K$5)),1,0)</f>
        <v>1</v>
      </c>
      <c r="Q1675">
        <f>IF(P1675=1,IF(COUNTIFS($C$2:C1675,C1675,$P$2:P1675,1)=1,1,0),0)</f>
        <v>0</v>
      </c>
    </row>
    <row r="1676">
      <c r="A1676" s="24" t="n">
        <v>46183</v>
      </c>
      <c r="B1676" s="25" t="n">
        <v>46174</v>
      </c>
      <c r="C1676" t="inlineStr">
        <is>
          <t>SO-26575</t>
        </is>
      </c>
      <c r="D1676" t="inlineStr">
        <is>
          <t>Thornable Kitchen</t>
        </is>
      </c>
      <c r="E1676" t="inlineStr">
        <is>
          <t>Restaurant</t>
        </is>
      </c>
      <c r="F1676" t="inlineStr">
        <is>
          <t>South</t>
        </is>
      </c>
      <c r="G1676" t="inlineStr">
        <is>
          <t>Tom W.</t>
        </is>
      </c>
      <c r="H1676" t="inlineStr">
        <is>
          <t>Sparkling water 24pk</t>
        </is>
      </c>
      <c r="I1676" t="inlineStr">
        <is>
          <t>Beverages</t>
        </is>
      </c>
      <c r="J1676" t="n">
        <v>2</v>
      </c>
      <c r="K1676" s="26" t="n">
        <v>22.25</v>
      </c>
      <c r="L1676" s="26">
        <f>J1676*K1676</f>
        <v>44.5</v>
      </c>
      <c r="M1676" s="26" t="n">
        <v>14.23</v>
      </c>
      <c r="N1676" s="26">
        <f>J1676*M1676</f>
        <v>28.46</v>
      </c>
      <c r="O1676" s="26">
        <f>L1676-N1676</f>
        <v>16.04</v>
      </c>
      <c r="P1676">
        <f>IF(AND(OR(Dashboard!$C$5="All",F1676=Dashboard!$C$5),OR(Dashboard!$G$5="All",I1676=Dashboard!$G$5),OR(Dashboard!$K$5="All",G1676=Dashboard!$K$5)),1,0)</f>
        <v>1</v>
      </c>
      <c r="Q1676">
        <f>IF(P1676=1,IF(COUNTIFS($C$2:C1676,C1676,$P$2:P1676,1)=1,1,0),0)</f>
        <v>1</v>
      </c>
    </row>
    <row r="1677">
      <c r="A1677" s="24" t="n">
        <v>46183</v>
      </c>
      <c r="B1677" s="25" t="n">
        <v>46174</v>
      </c>
      <c r="C1677" t="inlineStr">
        <is>
          <t>SO-26575</t>
        </is>
      </c>
      <c r="D1677" t="inlineStr">
        <is>
          <t>Thornable Kitchen</t>
        </is>
      </c>
      <c r="E1677" t="inlineStr">
        <is>
          <t>Restaurant</t>
        </is>
      </c>
      <c r="F1677" t="inlineStr">
        <is>
          <t>South</t>
        </is>
      </c>
      <c r="G1677" t="inlineStr">
        <is>
          <t>Tom W.</t>
        </is>
      </c>
      <c r="H1677" t="inlineStr">
        <is>
          <t>Arborio rice 5kg</t>
        </is>
      </c>
      <c r="I1677" t="inlineStr">
        <is>
          <t>Dry goods</t>
        </is>
      </c>
      <c r="J1677" t="n">
        <v>9</v>
      </c>
      <c r="K1677" s="26" t="n">
        <v>21.94</v>
      </c>
      <c r="L1677" s="26">
        <f>J1677*K1677</f>
        <v>197.46</v>
      </c>
      <c r="M1677" s="26" t="n">
        <v>14.78</v>
      </c>
      <c r="N1677" s="26">
        <f>J1677*M1677</f>
        <v>133.02</v>
      </c>
      <c r="O1677" s="26">
        <f>L1677-N1677</f>
        <v>64.44</v>
      </c>
      <c r="P1677">
        <f>IF(AND(OR(Dashboard!$C$5="All",F1677=Dashboard!$C$5),OR(Dashboard!$G$5="All",I1677=Dashboard!$G$5),OR(Dashboard!$K$5="All",G1677=Dashboard!$K$5)),1,0)</f>
        <v>1</v>
      </c>
      <c r="Q1677">
        <f>IF(P1677=1,IF(COUNTIFS($C$2:C1677,C1677,$P$2:P1677,1)=1,1,0),0)</f>
        <v>0</v>
      </c>
    </row>
    <row r="1678">
      <c r="A1678" s="24" t="n">
        <v>46183</v>
      </c>
      <c r="B1678" s="25" t="n">
        <v>46174</v>
      </c>
      <c r="C1678" t="inlineStr">
        <is>
          <t>SO-26575</t>
        </is>
      </c>
      <c r="D1678" t="inlineStr">
        <is>
          <t>Thornable Kitchen</t>
        </is>
      </c>
      <c r="E1678" t="inlineStr">
        <is>
          <t>Restaurant</t>
        </is>
      </c>
      <c r="F1678" t="inlineStr">
        <is>
          <t>South</t>
        </is>
      </c>
      <c r="G1678" t="inlineStr">
        <is>
          <t>Tom W.</t>
        </is>
      </c>
      <c r="H1678" t="inlineStr">
        <is>
          <t>Full cream milk 2L x6</t>
        </is>
      </c>
      <c r="I1678" t="inlineStr">
        <is>
          <t>Dairy &amp; eggs</t>
        </is>
      </c>
      <c r="J1678" t="n">
        <v>10</v>
      </c>
      <c r="K1678" s="26" t="n">
        <v>16.07</v>
      </c>
      <c r="L1678" s="26">
        <f>J1678*K1678</f>
        <v>160.7</v>
      </c>
      <c r="M1678" s="26" t="n">
        <v>11.84</v>
      </c>
      <c r="N1678" s="26">
        <f>J1678*M1678</f>
        <v>118.4</v>
      </c>
      <c r="O1678" s="26">
        <f>L1678-N1678</f>
        <v>42.3</v>
      </c>
      <c r="P1678">
        <f>IF(AND(OR(Dashboard!$C$5="All",F1678=Dashboard!$C$5),OR(Dashboard!$G$5="All",I1678=Dashboard!$G$5),OR(Dashboard!$K$5="All",G1678=Dashboard!$K$5)),1,0)</f>
        <v>1</v>
      </c>
      <c r="Q1678">
        <f>IF(P1678=1,IF(COUNTIFS($C$2:C1678,C1678,$P$2:P1678,1)=1,1,0),0)</f>
        <v>0</v>
      </c>
    </row>
    <row r="1679">
      <c r="A1679" s="24" t="n">
        <v>46183</v>
      </c>
      <c r="B1679" s="25" t="n">
        <v>46174</v>
      </c>
      <c r="C1679" t="inlineStr">
        <is>
          <t>SO-26575</t>
        </is>
      </c>
      <c r="D1679" t="inlineStr">
        <is>
          <t>Thornable Kitchen</t>
        </is>
      </c>
      <c r="E1679" t="inlineStr">
        <is>
          <t>Restaurant</t>
        </is>
      </c>
      <c r="F1679" t="inlineStr">
        <is>
          <t>South</t>
        </is>
      </c>
      <c r="G1679" t="inlineStr">
        <is>
          <t>Tom W.</t>
        </is>
      </c>
      <c r="H1679" t="inlineStr">
        <is>
          <t>Brioche buns x24</t>
        </is>
      </c>
      <c r="I1679" t="inlineStr">
        <is>
          <t>Bakery</t>
        </is>
      </c>
      <c r="J1679" t="n">
        <v>3</v>
      </c>
      <c r="K1679" s="26" t="n">
        <v>27.19</v>
      </c>
      <c r="L1679" s="26">
        <f>J1679*K1679</f>
        <v>81.57</v>
      </c>
      <c r="M1679" s="26" t="n">
        <v>16.07</v>
      </c>
      <c r="N1679" s="26">
        <f>J1679*M1679</f>
        <v>48.21</v>
      </c>
      <c r="O1679" s="26">
        <f>L1679-N1679</f>
        <v>33.36</v>
      </c>
      <c r="P1679">
        <f>IF(AND(OR(Dashboard!$C$5="All",F1679=Dashboard!$C$5),OR(Dashboard!$G$5="All",I1679=Dashboard!$G$5),OR(Dashboard!$K$5="All",G1679=Dashboard!$K$5)),1,0)</f>
        <v>1</v>
      </c>
      <c r="Q1679">
        <f>IF(P1679=1,IF(COUNTIFS($C$2:C1679,C1679,$P$2:P1679,1)=1,1,0),0)</f>
        <v>0</v>
      </c>
    </row>
    <row r="1680">
      <c r="A1680" s="24" t="n">
        <v>46185</v>
      </c>
      <c r="B1680" s="25" t="n">
        <v>46174</v>
      </c>
      <c r="C1680" t="inlineStr">
        <is>
          <t>SO-26549</t>
        </is>
      </c>
      <c r="D1680" t="inlineStr">
        <is>
          <t>Vantrey Pantry</t>
        </is>
      </c>
      <c r="E1680" t="inlineStr">
        <is>
          <t>Grocer</t>
        </is>
      </c>
      <c r="F1680" t="inlineStr">
        <is>
          <t>West</t>
        </is>
      </c>
      <c r="G1680" t="inlineStr">
        <is>
          <t>Lena K.</t>
        </is>
      </c>
      <c r="H1680" t="inlineStr">
        <is>
          <t>Frozen berries 2kg</t>
        </is>
      </c>
      <c r="I1680" t="inlineStr">
        <is>
          <t>Frozen</t>
        </is>
      </c>
      <c r="J1680" t="n">
        <v>24</v>
      </c>
      <c r="K1680" s="26" t="n">
        <v>20.39</v>
      </c>
      <c r="L1680" s="26">
        <f>J1680*K1680</f>
        <v>489.36</v>
      </c>
      <c r="M1680" s="26" t="n">
        <v>14.24</v>
      </c>
      <c r="N1680" s="26">
        <f>J1680*M1680</f>
        <v>341.76</v>
      </c>
      <c r="O1680" s="26">
        <f>L1680-N1680</f>
        <v>147.6</v>
      </c>
      <c r="P1680">
        <f>IF(AND(OR(Dashboard!$C$5="All",F1680=Dashboard!$C$5),OR(Dashboard!$G$5="All",I1680=Dashboard!$G$5),OR(Dashboard!$K$5="All",G1680=Dashboard!$K$5)),1,0)</f>
        <v>1</v>
      </c>
      <c r="Q1680">
        <f>IF(P1680=1,IF(COUNTIFS($C$2:C1680,C1680,$P$2:P1680,1)=1,1,0),0)</f>
        <v>1</v>
      </c>
    </row>
    <row r="1681">
      <c r="A1681" s="24" t="n">
        <v>46185</v>
      </c>
      <c r="B1681" s="25" t="n">
        <v>46174</v>
      </c>
      <c r="C1681" t="inlineStr">
        <is>
          <t>SO-26549</t>
        </is>
      </c>
      <c r="D1681" t="inlineStr">
        <is>
          <t>Vantrey Pantry</t>
        </is>
      </c>
      <c r="E1681" t="inlineStr">
        <is>
          <t>Grocer</t>
        </is>
      </c>
      <c r="F1681" t="inlineStr">
        <is>
          <t>West</t>
        </is>
      </c>
      <c r="G1681" t="inlineStr">
        <is>
          <t>Lena K.</t>
        </is>
      </c>
      <c r="H1681" t="inlineStr">
        <is>
          <t>Croissant dough x48</t>
        </is>
      </c>
      <c r="I1681" t="inlineStr">
        <is>
          <t>Bakery</t>
        </is>
      </c>
      <c r="J1681" t="n">
        <v>11</v>
      </c>
      <c r="K1681" s="26" t="n">
        <v>69.22</v>
      </c>
      <c r="L1681" s="26">
        <f>J1681*K1681</f>
        <v>761.42</v>
      </c>
      <c r="M1681" s="26" t="n">
        <v>38.6</v>
      </c>
      <c r="N1681" s="26">
        <f>J1681*M1681</f>
        <v>424.6</v>
      </c>
      <c r="O1681" s="26">
        <f>L1681-N1681</f>
        <v>336.82</v>
      </c>
      <c r="P1681">
        <f>IF(AND(OR(Dashboard!$C$5="All",F1681=Dashboard!$C$5),OR(Dashboard!$G$5="All",I1681=Dashboard!$G$5),OR(Dashboard!$K$5="All",G1681=Dashboard!$K$5)),1,0)</f>
        <v>1</v>
      </c>
      <c r="Q1681">
        <f>IF(P1681=1,IF(COUNTIFS($C$2:C1681,C1681,$P$2:P1681,1)=1,1,0),0)</f>
        <v>0</v>
      </c>
    </row>
    <row r="1682">
      <c r="A1682" s="24" t="n">
        <v>46185</v>
      </c>
      <c r="B1682" s="25" t="n">
        <v>46174</v>
      </c>
      <c r="C1682" t="inlineStr">
        <is>
          <t>SO-26549</t>
        </is>
      </c>
      <c r="D1682" t="inlineStr">
        <is>
          <t>Vantrey Pantry</t>
        </is>
      </c>
      <c r="E1682" t="inlineStr">
        <is>
          <t>Grocer</t>
        </is>
      </c>
      <c r="F1682" t="inlineStr">
        <is>
          <t>West</t>
        </is>
      </c>
      <c r="G1682" t="inlineStr">
        <is>
          <t>Lena K.</t>
        </is>
      </c>
      <c r="H1682" t="inlineStr">
        <is>
          <t>Cheddar block 2kg</t>
        </is>
      </c>
      <c r="I1682" t="inlineStr">
        <is>
          <t>Dairy &amp; eggs</t>
        </is>
      </c>
      <c r="J1682" t="n">
        <v>30</v>
      </c>
      <c r="K1682" s="26" t="n">
        <v>32.45</v>
      </c>
      <c r="L1682" s="26">
        <f>J1682*K1682</f>
        <v>973.5</v>
      </c>
      <c r="M1682" s="26" t="n">
        <v>25.03</v>
      </c>
      <c r="N1682" s="26">
        <f>J1682*M1682</f>
        <v>750.9</v>
      </c>
      <c r="O1682" s="26">
        <f>L1682-N1682</f>
        <v>222.6</v>
      </c>
      <c r="P1682">
        <f>IF(AND(OR(Dashboard!$C$5="All",F1682=Dashboard!$C$5),OR(Dashboard!$G$5="All",I1682=Dashboard!$G$5),OR(Dashboard!$K$5="All",G1682=Dashboard!$K$5)),1,0)</f>
        <v>1</v>
      </c>
      <c r="Q1682">
        <f>IF(P1682=1,IF(COUNTIFS($C$2:C1682,C1682,$P$2:P1682,1)=1,1,0),0)</f>
        <v>0</v>
      </c>
    </row>
    <row r="1683">
      <c r="A1683" s="24" t="n">
        <v>46185</v>
      </c>
      <c r="B1683" s="25" t="n">
        <v>46174</v>
      </c>
      <c r="C1683" t="inlineStr">
        <is>
          <t>SO-26549</t>
        </is>
      </c>
      <c r="D1683" t="inlineStr">
        <is>
          <t>Vantrey Pantry</t>
        </is>
      </c>
      <c r="E1683" t="inlineStr">
        <is>
          <t>Grocer</t>
        </is>
      </c>
      <c r="F1683" t="inlineStr">
        <is>
          <t>West</t>
        </is>
      </c>
      <c r="G1683" t="inlineStr">
        <is>
          <t>Lena K.</t>
        </is>
      </c>
      <c r="H1683" t="inlineStr">
        <is>
          <t>Chickpeas 2kg</t>
        </is>
      </c>
      <c r="I1683" t="inlineStr">
        <is>
          <t>Dry goods</t>
        </is>
      </c>
      <c r="J1683" t="n">
        <v>29</v>
      </c>
      <c r="K1683" s="26" t="n">
        <v>9.48</v>
      </c>
      <c r="L1683" s="26">
        <f>J1683*K1683</f>
        <v>274.92</v>
      </c>
      <c r="M1683" s="26" t="n">
        <v>6.47</v>
      </c>
      <c r="N1683" s="26">
        <f>J1683*M1683</f>
        <v>187.63</v>
      </c>
      <c r="O1683" s="26">
        <f>L1683-N1683</f>
        <v>87.29</v>
      </c>
      <c r="P1683">
        <f>IF(AND(OR(Dashboard!$C$5="All",F1683=Dashboard!$C$5),OR(Dashboard!$G$5="All",I1683=Dashboard!$G$5),OR(Dashboard!$K$5="All",G1683=Dashboard!$K$5)),1,0)</f>
        <v>1</v>
      </c>
      <c r="Q1683">
        <f>IF(P1683=1,IF(COUNTIFS($C$2:C1683,C1683,$P$2:P1683,1)=1,1,0),0)</f>
        <v>0</v>
      </c>
    </row>
    <row r="1684">
      <c r="A1684" s="24" t="n">
        <v>46186</v>
      </c>
      <c r="B1684" s="25" t="n">
        <v>46174</v>
      </c>
      <c r="C1684" t="inlineStr">
        <is>
          <t>SO-26566</t>
        </is>
      </c>
      <c r="D1684" t="inlineStr">
        <is>
          <t>Ebberly Café</t>
        </is>
      </c>
      <c r="E1684" t="inlineStr">
        <is>
          <t>Café</t>
        </is>
      </c>
      <c r="F1684" t="inlineStr">
        <is>
          <t>North</t>
        </is>
      </c>
      <c r="G1684" t="inlineStr">
        <is>
          <t>Priya N.</t>
        </is>
      </c>
      <c r="H1684" t="inlineStr">
        <is>
          <t>Croissant dough x48</t>
        </is>
      </c>
      <c r="I1684" t="inlineStr">
        <is>
          <t>Bakery</t>
        </is>
      </c>
      <c r="J1684" t="n">
        <v>7</v>
      </c>
      <c r="K1684" s="26" t="n">
        <v>69.22</v>
      </c>
      <c r="L1684" s="26">
        <f>J1684*K1684</f>
        <v>484.54</v>
      </c>
      <c r="M1684" s="26" t="n">
        <v>38.73</v>
      </c>
      <c r="N1684" s="26">
        <f>J1684*M1684</f>
        <v>271.11</v>
      </c>
      <c r="O1684" s="26">
        <f>L1684-N1684</f>
        <v>213.43</v>
      </c>
      <c r="P1684">
        <f>IF(AND(OR(Dashboard!$C$5="All",F1684=Dashboard!$C$5),OR(Dashboard!$G$5="All",I1684=Dashboard!$G$5),OR(Dashboard!$K$5="All",G1684=Dashboard!$K$5)),1,0)</f>
        <v>1</v>
      </c>
      <c r="Q1684">
        <f>IF(P1684=1,IF(COUNTIFS($C$2:C1684,C1684,$P$2:P1684,1)=1,1,0),0)</f>
        <v>1</v>
      </c>
    </row>
    <row r="1685">
      <c r="A1685" s="24" t="n">
        <v>46186</v>
      </c>
      <c r="B1685" s="25" t="n">
        <v>46174</v>
      </c>
      <c r="C1685" t="inlineStr">
        <is>
          <t>SO-26566</t>
        </is>
      </c>
      <c r="D1685" t="inlineStr">
        <is>
          <t>Ebberly Café</t>
        </is>
      </c>
      <c r="E1685" t="inlineStr">
        <is>
          <t>Café</t>
        </is>
      </c>
      <c r="F1685" t="inlineStr">
        <is>
          <t>North</t>
        </is>
      </c>
      <c r="G1685" t="inlineStr">
        <is>
          <t>Priya N.</t>
        </is>
      </c>
      <c r="H1685" t="inlineStr">
        <is>
          <t>Chips 2.5kg x4</t>
        </is>
      </c>
      <c r="I1685" t="inlineStr">
        <is>
          <t>Frozen</t>
        </is>
      </c>
      <c r="J1685" t="n">
        <v>3</v>
      </c>
      <c r="K1685" s="26" t="n">
        <v>30.49</v>
      </c>
      <c r="L1685" s="26">
        <f>J1685*K1685</f>
        <v>91.47</v>
      </c>
      <c r="M1685" s="26" t="n">
        <v>21.3</v>
      </c>
      <c r="N1685" s="26">
        <f>J1685*M1685</f>
        <v>63.9</v>
      </c>
      <c r="O1685" s="26">
        <f>L1685-N1685</f>
        <v>27.57</v>
      </c>
      <c r="P1685">
        <f>IF(AND(OR(Dashboard!$C$5="All",F1685=Dashboard!$C$5),OR(Dashboard!$G$5="All",I1685=Dashboard!$G$5),OR(Dashboard!$K$5="All",G1685=Dashboard!$K$5)),1,0)</f>
        <v>1</v>
      </c>
      <c r="Q1685">
        <f>IF(P1685=1,IF(COUNTIFS($C$2:C1685,C1685,$P$2:P1685,1)=1,1,0),0)</f>
        <v>0</v>
      </c>
    </row>
    <row r="1686">
      <c r="A1686" s="24" t="n">
        <v>46186</v>
      </c>
      <c r="B1686" s="25" t="n">
        <v>46174</v>
      </c>
      <c r="C1686" t="inlineStr">
        <is>
          <t>SO-26566</t>
        </is>
      </c>
      <c r="D1686" t="inlineStr">
        <is>
          <t>Ebberly Café</t>
        </is>
      </c>
      <c r="E1686" t="inlineStr">
        <is>
          <t>Café</t>
        </is>
      </c>
      <c r="F1686" t="inlineStr">
        <is>
          <t>North</t>
        </is>
      </c>
      <c r="G1686" t="inlineStr">
        <is>
          <t>Priya N.</t>
        </is>
      </c>
      <c r="H1686" t="inlineStr">
        <is>
          <t>Chickpeas 2kg</t>
        </is>
      </c>
      <c r="I1686" t="inlineStr">
        <is>
          <t>Dry goods</t>
        </is>
      </c>
      <c r="J1686" t="n">
        <v>8</v>
      </c>
      <c r="K1686" s="26" t="n">
        <v>9.48</v>
      </c>
      <c r="L1686" s="26">
        <f>J1686*K1686</f>
        <v>75.84</v>
      </c>
      <c r="M1686" s="26" t="n">
        <v>6.57</v>
      </c>
      <c r="N1686" s="26">
        <f>J1686*M1686</f>
        <v>52.56</v>
      </c>
      <c r="O1686" s="26">
        <f>L1686-N1686</f>
        <v>23.28</v>
      </c>
      <c r="P1686">
        <f>IF(AND(OR(Dashboard!$C$5="All",F1686=Dashboard!$C$5),OR(Dashboard!$G$5="All",I1686=Dashboard!$G$5),OR(Dashboard!$K$5="All",G1686=Dashboard!$K$5)),1,0)</f>
        <v>1</v>
      </c>
      <c r="Q1686">
        <f>IF(P1686=1,IF(COUNTIFS($C$2:C1686,C1686,$P$2:P1686,1)=1,1,0),0)</f>
        <v>0</v>
      </c>
    </row>
    <row r="1687">
      <c r="A1687" s="24" t="n">
        <v>46186</v>
      </c>
      <c r="B1687" s="25" t="n">
        <v>46174</v>
      </c>
      <c r="C1687" t="inlineStr">
        <is>
          <t>SO-26576</t>
        </is>
      </c>
      <c r="D1687" t="inlineStr">
        <is>
          <t>Saltrey Fine Foods</t>
        </is>
      </c>
      <c r="E1687" t="inlineStr">
        <is>
          <t>Grocer</t>
        </is>
      </c>
      <c r="F1687" t="inlineStr">
        <is>
          <t>North</t>
        </is>
      </c>
      <c r="G1687" t="inlineStr">
        <is>
          <t>Priya N.</t>
        </is>
      </c>
      <c r="H1687" t="inlineStr">
        <is>
          <t>Puff pastry sheets 5kg</t>
        </is>
      </c>
      <c r="I1687" t="inlineStr">
        <is>
          <t>Frozen</t>
        </is>
      </c>
      <c r="J1687" t="n">
        <v>24</v>
      </c>
      <c r="K1687" s="26" t="n">
        <v>35.02</v>
      </c>
      <c r="L1687" s="26">
        <f>J1687*K1687</f>
        <v>840.48</v>
      </c>
      <c r="M1687" s="26" t="n">
        <v>26.12</v>
      </c>
      <c r="N1687" s="26">
        <f>J1687*M1687</f>
        <v>626.88</v>
      </c>
      <c r="O1687" s="26">
        <f>L1687-N1687</f>
        <v>213.6</v>
      </c>
      <c r="P1687">
        <f>IF(AND(OR(Dashboard!$C$5="All",F1687=Dashboard!$C$5),OR(Dashboard!$G$5="All",I1687=Dashboard!$G$5),OR(Dashboard!$K$5="All",G1687=Dashboard!$K$5)),1,0)</f>
        <v>1</v>
      </c>
      <c r="Q1687">
        <f>IF(P1687=1,IF(COUNTIFS($C$2:C1687,C1687,$P$2:P1687,1)=1,1,0),0)</f>
        <v>1</v>
      </c>
    </row>
    <row r="1688">
      <c r="A1688" s="24" t="n">
        <v>46186</v>
      </c>
      <c r="B1688" s="25" t="n">
        <v>46174</v>
      </c>
      <c r="C1688" t="inlineStr">
        <is>
          <t>SO-26576</t>
        </is>
      </c>
      <c r="D1688" t="inlineStr">
        <is>
          <t>Saltrey Fine Foods</t>
        </is>
      </c>
      <c r="E1688" t="inlineStr">
        <is>
          <t>Grocer</t>
        </is>
      </c>
      <c r="F1688" t="inlineStr">
        <is>
          <t>North</t>
        </is>
      </c>
      <c r="G1688" t="inlineStr">
        <is>
          <t>Priya N.</t>
        </is>
      </c>
      <c r="H1688" t="inlineStr">
        <is>
          <t>Croissant dough x48</t>
        </is>
      </c>
      <c r="I1688" t="inlineStr">
        <is>
          <t>Bakery</t>
        </is>
      </c>
      <c r="J1688" t="n">
        <v>30</v>
      </c>
      <c r="K1688" s="26" t="n">
        <v>69.22</v>
      </c>
      <c r="L1688" s="26">
        <f>J1688*K1688</f>
        <v>2076.6</v>
      </c>
      <c r="M1688" s="26" t="n">
        <v>39.7</v>
      </c>
      <c r="N1688" s="26">
        <f>J1688*M1688</f>
        <v>1191</v>
      </c>
      <c r="O1688" s="26">
        <f>L1688-N1688</f>
        <v>885.6</v>
      </c>
      <c r="P1688">
        <f>IF(AND(OR(Dashboard!$C$5="All",F1688=Dashboard!$C$5),OR(Dashboard!$G$5="All",I1688=Dashboard!$G$5),OR(Dashboard!$K$5="All",G1688=Dashboard!$K$5)),1,0)</f>
        <v>1</v>
      </c>
      <c r="Q1688">
        <f>IF(P1688=1,IF(COUNTIFS($C$2:C1688,C1688,$P$2:P1688,1)=1,1,0),0)</f>
        <v>0</v>
      </c>
    </row>
    <row r="1689">
      <c r="A1689" s="24" t="n">
        <v>46186</v>
      </c>
      <c r="B1689" s="25" t="n">
        <v>46174</v>
      </c>
      <c r="C1689" t="inlineStr">
        <is>
          <t>SO-26577</t>
        </is>
      </c>
      <c r="D1689" t="inlineStr">
        <is>
          <t>Rivelle Dining Room</t>
        </is>
      </c>
      <c r="E1689" t="inlineStr">
        <is>
          <t>Restaurant</t>
        </is>
      </c>
      <c r="F1689" t="inlineStr">
        <is>
          <t>Regional</t>
        </is>
      </c>
      <c r="G1689" t="inlineStr">
        <is>
          <t>Sam O.</t>
        </is>
      </c>
      <c r="H1689" t="inlineStr">
        <is>
          <t>Croissant dough x48</t>
        </is>
      </c>
      <c r="I1689" t="inlineStr">
        <is>
          <t>Bakery</t>
        </is>
      </c>
      <c r="J1689" t="n">
        <v>5</v>
      </c>
      <c r="K1689" s="26" t="n">
        <v>69.22</v>
      </c>
      <c r="L1689" s="26">
        <f>J1689*K1689</f>
        <v>346.1</v>
      </c>
      <c r="M1689" s="26" t="n">
        <v>39.38</v>
      </c>
      <c r="N1689" s="26">
        <f>J1689*M1689</f>
        <v>196.9</v>
      </c>
      <c r="O1689" s="26">
        <f>L1689-N1689</f>
        <v>149.2</v>
      </c>
      <c r="P1689">
        <f>IF(AND(OR(Dashboard!$C$5="All",F1689=Dashboard!$C$5),OR(Dashboard!$G$5="All",I1689=Dashboard!$G$5),OR(Dashboard!$K$5="All",G1689=Dashboard!$K$5)),1,0)</f>
        <v>1</v>
      </c>
      <c r="Q1689">
        <f>IF(P1689=1,IF(COUNTIFS($C$2:C1689,C1689,$P$2:P1689,1)=1,1,0),0)</f>
        <v>1</v>
      </c>
    </row>
    <row r="1690">
      <c r="A1690" s="24" t="n">
        <v>46186</v>
      </c>
      <c r="B1690" s="25" t="n">
        <v>46174</v>
      </c>
      <c r="C1690" t="inlineStr">
        <is>
          <t>SO-26577</t>
        </is>
      </c>
      <c r="D1690" t="inlineStr">
        <is>
          <t>Rivelle Dining Room</t>
        </is>
      </c>
      <c r="E1690" t="inlineStr">
        <is>
          <t>Restaurant</t>
        </is>
      </c>
      <c r="F1690" t="inlineStr">
        <is>
          <t>Regional</t>
        </is>
      </c>
      <c r="G1690" t="inlineStr">
        <is>
          <t>Sam O.</t>
        </is>
      </c>
      <c r="H1690" t="inlineStr">
        <is>
          <t>Olive oil 4L</t>
        </is>
      </c>
      <c r="I1690" t="inlineStr">
        <is>
          <t>Dry goods</t>
        </is>
      </c>
      <c r="J1690" t="n">
        <v>3</v>
      </c>
      <c r="K1690" s="26" t="n">
        <v>40.07</v>
      </c>
      <c r="L1690" s="26">
        <f>J1690*K1690</f>
        <v>120.21</v>
      </c>
      <c r="M1690" s="26" t="n">
        <v>27.85</v>
      </c>
      <c r="N1690" s="26">
        <f>J1690*M1690</f>
        <v>83.55</v>
      </c>
      <c r="O1690" s="26">
        <f>L1690-N1690</f>
        <v>36.66</v>
      </c>
      <c r="P1690">
        <f>IF(AND(OR(Dashboard!$C$5="All",F1690=Dashboard!$C$5),OR(Dashboard!$G$5="All",I1690=Dashboard!$G$5),OR(Dashboard!$K$5="All",G1690=Dashboard!$K$5)),1,0)</f>
        <v>1</v>
      </c>
      <c r="Q1690">
        <f>IF(P1690=1,IF(COUNTIFS($C$2:C1690,C1690,$P$2:P1690,1)=1,1,0),0)</f>
        <v>0</v>
      </c>
    </row>
    <row r="1691">
      <c r="A1691" s="24" t="n">
        <v>46186</v>
      </c>
      <c r="B1691" s="25" t="n">
        <v>46174</v>
      </c>
      <c r="C1691" t="inlineStr">
        <is>
          <t>SO-26577</t>
        </is>
      </c>
      <c r="D1691" t="inlineStr">
        <is>
          <t>Rivelle Dining Room</t>
        </is>
      </c>
      <c r="E1691" t="inlineStr">
        <is>
          <t>Restaurant</t>
        </is>
      </c>
      <c r="F1691" t="inlineStr">
        <is>
          <t>Regional</t>
        </is>
      </c>
      <c r="G1691" t="inlineStr">
        <is>
          <t>Sam O.</t>
        </is>
      </c>
      <c r="H1691" t="inlineStr">
        <is>
          <t>Sparkling water 24pk</t>
        </is>
      </c>
      <c r="I1691" t="inlineStr">
        <is>
          <t>Beverages</t>
        </is>
      </c>
      <c r="J1691" t="n">
        <v>13</v>
      </c>
      <c r="K1691" s="26" t="n">
        <v>22.25</v>
      </c>
      <c r="L1691" s="26">
        <f>J1691*K1691</f>
        <v>289.25</v>
      </c>
      <c r="M1691" s="26" t="n">
        <v>13.7</v>
      </c>
      <c r="N1691" s="26">
        <f>J1691*M1691</f>
        <v>178.1</v>
      </c>
      <c r="O1691" s="26">
        <f>L1691-N1691</f>
        <v>111.15</v>
      </c>
      <c r="P1691">
        <f>IF(AND(OR(Dashboard!$C$5="All",F1691=Dashboard!$C$5),OR(Dashboard!$G$5="All",I1691=Dashboard!$G$5),OR(Dashboard!$K$5="All",G1691=Dashboard!$K$5)),1,0)</f>
        <v>1</v>
      </c>
      <c r="Q1691">
        <f>IF(P1691=1,IF(COUNTIFS($C$2:C1691,C1691,$P$2:P1691,1)=1,1,0),0)</f>
        <v>0</v>
      </c>
    </row>
    <row r="1692">
      <c r="A1692" s="24" t="n">
        <v>46186</v>
      </c>
      <c r="B1692" s="25" t="n">
        <v>46174</v>
      </c>
      <c r="C1692" t="inlineStr">
        <is>
          <t>SO-26590</t>
        </is>
      </c>
      <c r="D1692" t="inlineStr">
        <is>
          <t>Orrinby Bistro</t>
        </is>
      </c>
      <c r="E1692" t="inlineStr">
        <is>
          <t>Restaurant</t>
        </is>
      </c>
      <c r="F1692" t="inlineStr">
        <is>
          <t>South</t>
        </is>
      </c>
      <c r="G1692" t="inlineStr">
        <is>
          <t>Tom W.</t>
        </is>
      </c>
      <c r="H1692" t="inlineStr">
        <is>
          <t>Loose-leaf tea 500g</t>
        </is>
      </c>
      <c r="I1692" t="inlineStr">
        <is>
          <t>Beverages</t>
        </is>
      </c>
      <c r="J1692" t="n">
        <v>7</v>
      </c>
      <c r="K1692" s="26" t="n">
        <v>19.47</v>
      </c>
      <c r="L1692" s="26">
        <f>J1692*K1692</f>
        <v>136.29</v>
      </c>
      <c r="M1692" s="26" t="n">
        <v>12.27</v>
      </c>
      <c r="N1692" s="26">
        <f>J1692*M1692</f>
        <v>85.89</v>
      </c>
      <c r="O1692" s="26">
        <f>L1692-N1692</f>
        <v>50.4</v>
      </c>
      <c r="P1692">
        <f>IF(AND(OR(Dashboard!$C$5="All",F1692=Dashboard!$C$5),OR(Dashboard!$G$5="All",I1692=Dashboard!$G$5),OR(Dashboard!$K$5="All",G1692=Dashboard!$K$5)),1,0)</f>
        <v>1</v>
      </c>
      <c r="Q1692">
        <f>IF(P1692=1,IF(COUNTIFS($C$2:C1692,C1692,$P$2:P1692,1)=1,1,0),0)</f>
        <v>1</v>
      </c>
    </row>
    <row r="1693">
      <c r="A1693" s="24" t="n">
        <v>46186</v>
      </c>
      <c r="B1693" s="25" t="n">
        <v>46174</v>
      </c>
      <c r="C1693" t="inlineStr">
        <is>
          <t>SO-26590</t>
        </is>
      </c>
      <c r="D1693" t="inlineStr">
        <is>
          <t>Orrinby Bistro</t>
        </is>
      </c>
      <c r="E1693" t="inlineStr">
        <is>
          <t>Restaurant</t>
        </is>
      </c>
      <c r="F1693" t="inlineStr">
        <is>
          <t>South</t>
        </is>
      </c>
      <c r="G1693" t="inlineStr">
        <is>
          <t>Tom W.</t>
        </is>
      </c>
      <c r="H1693" t="inlineStr">
        <is>
          <t>Chickpeas 2kg</t>
        </is>
      </c>
      <c r="I1693" t="inlineStr">
        <is>
          <t>Dry goods</t>
        </is>
      </c>
      <c r="J1693" t="n">
        <v>14</v>
      </c>
      <c r="K1693" s="26" t="n">
        <v>9.48</v>
      </c>
      <c r="L1693" s="26">
        <f>J1693*K1693</f>
        <v>132.72</v>
      </c>
      <c r="M1693" s="26" t="n">
        <v>6.53</v>
      </c>
      <c r="N1693" s="26">
        <f>J1693*M1693</f>
        <v>91.42</v>
      </c>
      <c r="O1693" s="26">
        <f>L1693-N1693</f>
        <v>41.3</v>
      </c>
      <c r="P1693">
        <f>IF(AND(OR(Dashboard!$C$5="All",F1693=Dashboard!$C$5),OR(Dashboard!$G$5="All",I1693=Dashboard!$G$5),OR(Dashboard!$K$5="All",G1693=Dashboard!$K$5)),1,0)</f>
        <v>1</v>
      </c>
      <c r="Q1693">
        <f>IF(P1693=1,IF(COUNTIFS($C$2:C1693,C1693,$P$2:P1693,1)=1,1,0),0)</f>
        <v>0</v>
      </c>
    </row>
    <row r="1694">
      <c r="A1694" s="24" t="n">
        <v>46186</v>
      </c>
      <c r="B1694" s="25" t="n">
        <v>46174</v>
      </c>
      <c r="C1694" t="inlineStr">
        <is>
          <t>SO-26590</t>
        </is>
      </c>
      <c r="D1694" t="inlineStr">
        <is>
          <t>Orrinby Bistro</t>
        </is>
      </c>
      <c r="E1694" t="inlineStr">
        <is>
          <t>Restaurant</t>
        </is>
      </c>
      <c r="F1694" t="inlineStr">
        <is>
          <t>South</t>
        </is>
      </c>
      <c r="G1694" t="inlineStr">
        <is>
          <t>Tom W.</t>
        </is>
      </c>
      <c r="H1694" t="inlineStr">
        <is>
          <t>Gelato 5L</t>
        </is>
      </c>
      <c r="I1694" t="inlineStr">
        <is>
          <t>Frozen</t>
        </is>
      </c>
      <c r="J1694" t="n">
        <v>10</v>
      </c>
      <c r="K1694" s="26" t="n">
        <v>47.9</v>
      </c>
      <c r="L1694" s="26">
        <f>J1694*K1694</f>
        <v>479</v>
      </c>
      <c r="M1694" s="26" t="n">
        <v>33.22</v>
      </c>
      <c r="N1694" s="26">
        <f>J1694*M1694</f>
        <v>332.2</v>
      </c>
      <c r="O1694" s="26">
        <f>L1694-N1694</f>
        <v>146.8</v>
      </c>
      <c r="P1694">
        <f>IF(AND(OR(Dashboard!$C$5="All",F1694=Dashboard!$C$5),OR(Dashboard!$G$5="All",I1694=Dashboard!$G$5),OR(Dashboard!$K$5="All",G1694=Dashboard!$K$5)),1,0)</f>
        <v>1</v>
      </c>
      <c r="Q1694">
        <f>IF(P1694=1,IF(COUNTIFS($C$2:C1694,C1694,$P$2:P1694,1)=1,1,0),0)</f>
        <v>0</v>
      </c>
    </row>
    <row r="1695">
      <c r="A1695" s="24" t="n">
        <v>46186</v>
      </c>
      <c r="B1695" s="25" t="n">
        <v>46174</v>
      </c>
      <c r="C1695" t="inlineStr">
        <is>
          <t>SO-26590</t>
        </is>
      </c>
      <c r="D1695" t="inlineStr">
        <is>
          <t>Orrinby Bistro</t>
        </is>
      </c>
      <c r="E1695" t="inlineStr">
        <is>
          <t>Restaurant</t>
        </is>
      </c>
      <c r="F1695" t="inlineStr">
        <is>
          <t>South</t>
        </is>
      </c>
      <c r="G1695" t="inlineStr">
        <is>
          <t>Tom W.</t>
        </is>
      </c>
      <c r="H1695" t="inlineStr">
        <is>
          <t>Sourdough loaf x10</t>
        </is>
      </c>
      <c r="I1695" t="inlineStr">
        <is>
          <t>Bakery</t>
        </is>
      </c>
      <c r="J1695" t="n">
        <v>6</v>
      </c>
      <c r="K1695" s="26" t="n">
        <v>53.56</v>
      </c>
      <c r="L1695" s="26">
        <f>J1695*K1695</f>
        <v>321.36</v>
      </c>
      <c r="M1695" s="26" t="n">
        <v>30.79</v>
      </c>
      <c r="N1695" s="26">
        <f>J1695*M1695</f>
        <v>184.74</v>
      </c>
      <c r="O1695" s="26">
        <f>L1695-N1695</f>
        <v>136.62</v>
      </c>
      <c r="P1695">
        <f>IF(AND(OR(Dashboard!$C$5="All",F1695=Dashboard!$C$5),OR(Dashboard!$G$5="All",I1695=Dashboard!$G$5),OR(Dashboard!$K$5="All",G1695=Dashboard!$K$5)),1,0)</f>
        <v>1</v>
      </c>
      <c r="Q1695">
        <f>IF(P1695=1,IF(COUNTIFS($C$2:C1695,C1695,$P$2:P1695,1)=1,1,0),0)</f>
        <v>0</v>
      </c>
    </row>
    <row r="1696">
      <c r="A1696" s="24" t="n">
        <v>46187</v>
      </c>
      <c r="B1696" s="25" t="n">
        <v>46174</v>
      </c>
      <c r="C1696" t="inlineStr">
        <is>
          <t>SO-26547</t>
        </is>
      </c>
      <c r="D1696" t="inlineStr">
        <is>
          <t>Thornable Kitchen</t>
        </is>
      </c>
      <c r="E1696" t="inlineStr">
        <is>
          <t>Restaurant</t>
        </is>
      </c>
      <c r="F1696" t="inlineStr">
        <is>
          <t>South</t>
        </is>
      </c>
      <c r="G1696" t="inlineStr">
        <is>
          <t>Tom W.</t>
        </is>
      </c>
      <c r="H1696" t="inlineStr">
        <is>
          <t>Sourdough loaf x10</t>
        </is>
      </c>
      <c r="I1696" t="inlineStr">
        <is>
          <t>Bakery</t>
        </is>
      </c>
      <c r="J1696" t="n">
        <v>11</v>
      </c>
      <c r="K1696" s="26" t="n">
        <v>53.56</v>
      </c>
      <c r="L1696" s="26">
        <f>J1696*K1696</f>
        <v>589.16</v>
      </c>
      <c r="M1696" s="26" t="n">
        <v>32.12</v>
      </c>
      <c r="N1696" s="26">
        <f>J1696*M1696</f>
        <v>353.32</v>
      </c>
      <c r="O1696" s="26">
        <f>L1696-N1696</f>
        <v>235.84</v>
      </c>
      <c r="P1696">
        <f>IF(AND(OR(Dashboard!$C$5="All",F1696=Dashboard!$C$5),OR(Dashboard!$G$5="All",I1696=Dashboard!$G$5),OR(Dashboard!$K$5="All",G1696=Dashboard!$K$5)),1,0)</f>
        <v>1</v>
      </c>
      <c r="Q1696">
        <f>IF(P1696=1,IF(COUNTIFS($C$2:C1696,C1696,$P$2:P1696,1)=1,1,0),0)</f>
        <v>1</v>
      </c>
    </row>
    <row r="1697">
      <c r="A1697" s="24" t="n">
        <v>46187</v>
      </c>
      <c r="B1697" s="25" t="n">
        <v>46174</v>
      </c>
      <c r="C1697" t="inlineStr">
        <is>
          <t>SO-26547</t>
        </is>
      </c>
      <c r="D1697" t="inlineStr">
        <is>
          <t>Thornable Kitchen</t>
        </is>
      </c>
      <c r="E1697" t="inlineStr">
        <is>
          <t>Restaurant</t>
        </is>
      </c>
      <c r="F1697" t="inlineStr">
        <is>
          <t>South</t>
        </is>
      </c>
      <c r="G1697" t="inlineStr">
        <is>
          <t>Tom W.</t>
        </is>
      </c>
      <c r="H1697" t="inlineStr">
        <is>
          <t>Barista milk 1L x12</t>
        </is>
      </c>
      <c r="I1697" t="inlineStr">
        <is>
          <t>Dairy &amp; eggs</t>
        </is>
      </c>
      <c r="J1697" t="n">
        <v>2</v>
      </c>
      <c r="K1697" s="26" t="n">
        <v>27.19</v>
      </c>
      <c r="L1697" s="26">
        <f>J1697*K1697</f>
        <v>54.38</v>
      </c>
      <c r="M1697" s="26" t="n">
        <v>21.44</v>
      </c>
      <c r="N1697" s="26">
        <f>J1697*M1697</f>
        <v>42.88</v>
      </c>
      <c r="O1697" s="26">
        <f>L1697-N1697</f>
        <v>11.5</v>
      </c>
      <c r="P1697">
        <f>IF(AND(OR(Dashboard!$C$5="All",F1697=Dashboard!$C$5),OR(Dashboard!$G$5="All",I1697=Dashboard!$G$5),OR(Dashboard!$K$5="All",G1697=Dashboard!$K$5)),1,0)</f>
        <v>1</v>
      </c>
      <c r="Q1697">
        <f>IF(P1697=1,IF(COUNTIFS($C$2:C1697,C1697,$P$2:P1697,1)=1,1,0),0)</f>
        <v>0</v>
      </c>
    </row>
    <row r="1698">
      <c r="A1698" s="24" t="n">
        <v>46187</v>
      </c>
      <c r="B1698" s="25" t="n">
        <v>46174</v>
      </c>
      <c r="C1698" t="inlineStr">
        <is>
          <t>SO-26547</t>
        </is>
      </c>
      <c r="D1698" t="inlineStr">
        <is>
          <t>Thornable Kitchen</t>
        </is>
      </c>
      <c r="E1698" t="inlineStr">
        <is>
          <t>Restaurant</t>
        </is>
      </c>
      <c r="F1698" t="inlineStr">
        <is>
          <t>South</t>
        </is>
      </c>
      <c r="G1698" t="inlineStr">
        <is>
          <t>Tom W.</t>
        </is>
      </c>
      <c r="H1698" t="inlineStr">
        <is>
          <t>Chips 2.5kg x4</t>
        </is>
      </c>
      <c r="I1698" t="inlineStr">
        <is>
          <t>Frozen</t>
        </is>
      </c>
      <c r="J1698" t="n">
        <v>11</v>
      </c>
      <c r="K1698" s="26" t="n">
        <v>30.49</v>
      </c>
      <c r="L1698" s="26">
        <f>J1698*K1698</f>
        <v>335.39</v>
      </c>
      <c r="M1698" s="26" t="n">
        <v>21.79</v>
      </c>
      <c r="N1698" s="26">
        <f>J1698*M1698</f>
        <v>239.69</v>
      </c>
      <c r="O1698" s="26">
        <f>L1698-N1698</f>
        <v>95.7</v>
      </c>
      <c r="P1698">
        <f>IF(AND(OR(Dashboard!$C$5="All",F1698=Dashboard!$C$5),OR(Dashboard!$G$5="All",I1698=Dashboard!$G$5),OR(Dashboard!$K$5="All",G1698=Dashboard!$K$5)),1,0)</f>
        <v>1</v>
      </c>
      <c r="Q1698">
        <f>IF(P1698=1,IF(COUNTIFS($C$2:C1698,C1698,$P$2:P1698,1)=1,1,0),0)</f>
        <v>0</v>
      </c>
    </row>
    <row r="1699">
      <c r="A1699" s="24" t="n">
        <v>46187</v>
      </c>
      <c r="B1699" s="25" t="n">
        <v>46174</v>
      </c>
      <c r="C1699" t="inlineStr">
        <is>
          <t>SO-26547</t>
        </is>
      </c>
      <c r="D1699" t="inlineStr">
        <is>
          <t>Thornable Kitchen</t>
        </is>
      </c>
      <c r="E1699" t="inlineStr">
        <is>
          <t>Restaurant</t>
        </is>
      </c>
      <c r="F1699" t="inlineStr">
        <is>
          <t>South</t>
        </is>
      </c>
      <c r="G1699" t="inlineStr">
        <is>
          <t>Tom W.</t>
        </is>
      </c>
      <c r="H1699" t="inlineStr">
        <is>
          <t>Sparkling water 24pk</t>
        </is>
      </c>
      <c r="I1699" t="inlineStr">
        <is>
          <t>Beverages</t>
        </is>
      </c>
      <c r="J1699" t="n">
        <v>7</v>
      </c>
      <c r="K1699" s="26" t="n">
        <v>22.25</v>
      </c>
      <c r="L1699" s="26">
        <f>J1699*K1699</f>
        <v>155.75</v>
      </c>
      <c r="M1699" s="26" t="n">
        <v>13.23</v>
      </c>
      <c r="N1699" s="26">
        <f>J1699*M1699</f>
        <v>92.61</v>
      </c>
      <c r="O1699" s="26">
        <f>L1699-N1699</f>
        <v>63.14</v>
      </c>
      <c r="P1699">
        <f>IF(AND(OR(Dashboard!$C$5="All",F1699=Dashboard!$C$5),OR(Dashboard!$G$5="All",I1699=Dashboard!$G$5),OR(Dashboard!$K$5="All",G1699=Dashboard!$K$5)),1,0)</f>
        <v>1</v>
      </c>
      <c r="Q1699">
        <f>IF(P1699=1,IF(COUNTIFS($C$2:C1699,C1699,$P$2:P1699,1)=1,1,0),0)</f>
        <v>0</v>
      </c>
    </row>
    <row r="1700">
      <c r="A1700" s="24" t="n">
        <v>46187</v>
      </c>
      <c r="B1700" s="25" t="n">
        <v>46174</v>
      </c>
      <c r="C1700" t="inlineStr">
        <is>
          <t>SO-26551</t>
        </is>
      </c>
      <c r="D1700" t="inlineStr">
        <is>
          <t>Fallowden Coffee House</t>
        </is>
      </c>
      <c r="E1700" t="inlineStr">
        <is>
          <t>Café</t>
        </is>
      </c>
      <c r="F1700" t="inlineStr">
        <is>
          <t>South</t>
        </is>
      </c>
      <c r="G1700" t="inlineStr">
        <is>
          <t>Tom W.</t>
        </is>
      </c>
      <c r="H1700" t="inlineStr">
        <is>
          <t>Cheddar block 2kg</t>
        </is>
      </c>
      <c r="I1700" t="inlineStr">
        <is>
          <t>Dairy &amp; eggs</t>
        </is>
      </c>
      <c r="J1700" t="n">
        <v>9</v>
      </c>
      <c r="K1700" s="26" t="n">
        <v>32.45</v>
      </c>
      <c r="L1700" s="26">
        <f>J1700*K1700</f>
        <v>292.05</v>
      </c>
      <c r="M1700" s="26" t="n">
        <v>24.65</v>
      </c>
      <c r="N1700" s="26">
        <f>J1700*M1700</f>
        <v>221.85</v>
      </c>
      <c r="O1700" s="26">
        <f>L1700-N1700</f>
        <v>70.2</v>
      </c>
      <c r="P1700">
        <f>IF(AND(OR(Dashboard!$C$5="All",F1700=Dashboard!$C$5),OR(Dashboard!$G$5="All",I1700=Dashboard!$G$5),OR(Dashboard!$K$5="All",G1700=Dashboard!$K$5)),1,0)</f>
        <v>1</v>
      </c>
      <c r="Q1700">
        <f>IF(P1700=1,IF(COUNTIFS($C$2:C1700,C1700,$P$2:P1700,1)=1,1,0),0)</f>
        <v>1</v>
      </c>
    </row>
    <row r="1701">
      <c r="A1701" s="24" t="n">
        <v>46187</v>
      </c>
      <c r="B1701" s="25" t="n">
        <v>46174</v>
      </c>
      <c r="C1701" t="inlineStr">
        <is>
          <t>SO-26551</t>
        </is>
      </c>
      <c r="D1701" t="inlineStr">
        <is>
          <t>Fallowden Coffee House</t>
        </is>
      </c>
      <c r="E1701" t="inlineStr">
        <is>
          <t>Café</t>
        </is>
      </c>
      <c r="F1701" t="inlineStr">
        <is>
          <t>South</t>
        </is>
      </c>
      <c r="G1701" t="inlineStr">
        <is>
          <t>Tom W.</t>
        </is>
      </c>
      <c r="H1701" t="inlineStr">
        <is>
          <t>Frozen berries 2kg</t>
        </is>
      </c>
      <c r="I1701" t="inlineStr">
        <is>
          <t>Frozen</t>
        </is>
      </c>
      <c r="J1701" t="n">
        <v>14</v>
      </c>
      <c r="K1701" s="26" t="n">
        <v>20.39</v>
      </c>
      <c r="L1701" s="26">
        <f>J1701*K1701</f>
        <v>285.46</v>
      </c>
      <c r="M1701" s="26" t="n">
        <v>14.83</v>
      </c>
      <c r="N1701" s="26">
        <f>J1701*M1701</f>
        <v>207.62</v>
      </c>
      <c r="O1701" s="26">
        <f>L1701-N1701</f>
        <v>77.84</v>
      </c>
      <c r="P1701">
        <f>IF(AND(OR(Dashboard!$C$5="All",F1701=Dashboard!$C$5),OR(Dashboard!$G$5="All",I1701=Dashboard!$G$5),OR(Dashboard!$K$5="All",G1701=Dashboard!$K$5)),1,0)</f>
        <v>1</v>
      </c>
      <c r="Q1701">
        <f>IF(P1701=1,IF(COUNTIFS($C$2:C1701,C1701,$P$2:P1701,1)=1,1,0),0)</f>
        <v>0</v>
      </c>
    </row>
    <row r="1702">
      <c r="A1702" s="24" t="n">
        <v>46187</v>
      </c>
      <c r="B1702" s="25" t="n">
        <v>46174</v>
      </c>
      <c r="C1702" t="inlineStr">
        <is>
          <t>SO-26551</t>
        </is>
      </c>
      <c r="D1702" t="inlineStr">
        <is>
          <t>Fallowden Coffee House</t>
        </is>
      </c>
      <c r="E1702" t="inlineStr">
        <is>
          <t>Café</t>
        </is>
      </c>
      <c r="F1702" t="inlineStr">
        <is>
          <t>South</t>
        </is>
      </c>
      <c r="G1702" t="inlineStr">
        <is>
          <t>Tom W.</t>
        </is>
      </c>
      <c r="H1702" t="inlineStr">
        <is>
          <t>Rolled oats 5kg</t>
        </is>
      </c>
      <c r="I1702" t="inlineStr">
        <is>
          <t>Dry goods</t>
        </is>
      </c>
      <c r="J1702" t="n">
        <v>4</v>
      </c>
      <c r="K1702" s="26" t="n">
        <v>15.19</v>
      </c>
      <c r="L1702" s="26">
        <f>J1702*K1702</f>
        <v>60.76</v>
      </c>
      <c r="M1702" s="26" t="n">
        <v>10.47</v>
      </c>
      <c r="N1702" s="26">
        <f>J1702*M1702</f>
        <v>41.88</v>
      </c>
      <c r="O1702" s="26">
        <f>L1702-N1702</f>
        <v>18.88</v>
      </c>
      <c r="P1702">
        <f>IF(AND(OR(Dashboard!$C$5="All",F1702=Dashboard!$C$5),OR(Dashboard!$G$5="All",I1702=Dashboard!$G$5),OR(Dashboard!$K$5="All",G1702=Dashboard!$K$5)),1,0)</f>
        <v>1</v>
      </c>
      <c r="Q1702">
        <f>IF(P1702=1,IF(COUNTIFS($C$2:C1702,C1702,$P$2:P1702,1)=1,1,0),0)</f>
        <v>0</v>
      </c>
    </row>
    <row r="1703">
      <c r="A1703" s="24" t="n">
        <v>46187</v>
      </c>
      <c r="B1703" s="25" t="n">
        <v>46174</v>
      </c>
      <c r="C1703" t="inlineStr">
        <is>
          <t>SO-26552</t>
        </is>
      </c>
      <c r="D1703" t="inlineStr">
        <is>
          <t>Tamsel Coffee House</t>
        </is>
      </c>
      <c r="E1703" t="inlineStr">
        <is>
          <t>Café</t>
        </is>
      </c>
      <c r="F1703" t="inlineStr">
        <is>
          <t>East</t>
        </is>
      </c>
      <c r="G1703" t="inlineStr">
        <is>
          <t>Priya N.</t>
        </is>
      </c>
      <c r="H1703" t="inlineStr">
        <is>
          <t>Coffee beans 1kg</t>
        </is>
      </c>
      <c r="I1703" t="inlineStr">
        <is>
          <t>Beverages</t>
        </is>
      </c>
      <c r="J1703" t="n">
        <v>10</v>
      </c>
      <c r="K1703" s="26" t="n">
        <v>32.45</v>
      </c>
      <c r="L1703" s="26">
        <f>J1703*K1703</f>
        <v>324.5</v>
      </c>
      <c r="M1703" s="26" t="n">
        <v>20</v>
      </c>
      <c r="N1703" s="26">
        <f>J1703*M1703</f>
        <v>200</v>
      </c>
      <c r="O1703" s="26">
        <f>L1703-N1703</f>
        <v>124.5</v>
      </c>
      <c r="P1703">
        <f>IF(AND(OR(Dashboard!$C$5="All",F1703=Dashboard!$C$5),OR(Dashboard!$G$5="All",I1703=Dashboard!$G$5),OR(Dashboard!$K$5="All",G1703=Dashboard!$K$5)),1,0)</f>
        <v>1</v>
      </c>
      <c r="Q1703">
        <f>IF(P1703=1,IF(COUNTIFS($C$2:C1703,C1703,$P$2:P1703,1)=1,1,0),0)</f>
        <v>1</v>
      </c>
    </row>
    <row r="1704">
      <c r="A1704" s="24" t="n">
        <v>46187</v>
      </c>
      <c r="B1704" s="25" t="n">
        <v>46174</v>
      </c>
      <c r="C1704" t="inlineStr">
        <is>
          <t>SO-26552</t>
        </is>
      </c>
      <c r="D1704" t="inlineStr">
        <is>
          <t>Tamsel Coffee House</t>
        </is>
      </c>
      <c r="E1704" t="inlineStr">
        <is>
          <t>Café</t>
        </is>
      </c>
      <c r="F1704" t="inlineStr">
        <is>
          <t>East</t>
        </is>
      </c>
      <c r="G1704" t="inlineStr">
        <is>
          <t>Priya N.</t>
        </is>
      </c>
      <c r="H1704" t="inlineStr">
        <is>
          <t>Unsalted butter 5kg</t>
        </is>
      </c>
      <c r="I1704" t="inlineStr">
        <is>
          <t>Dairy &amp; eggs</t>
        </is>
      </c>
      <c r="J1704" t="n">
        <v>11</v>
      </c>
      <c r="K1704" s="26" t="n">
        <v>59.74</v>
      </c>
      <c r="L1704" s="26">
        <f>J1704*K1704</f>
        <v>657.14</v>
      </c>
      <c r="M1704" s="26" t="n">
        <v>45.27</v>
      </c>
      <c r="N1704" s="26">
        <f>J1704*M1704</f>
        <v>497.97</v>
      </c>
      <c r="O1704" s="26">
        <f>L1704-N1704</f>
        <v>159.17</v>
      </c>
      <c r="P1704">
        <f>IF(AND(OR(Dashboard!$C$5="All",F1704=Dashboard!$C$5),OR(Dashboard!$G$5="All",I1704=Dashboard!$G$5),OR(Dashboard!$K$5="All",G1704=Dashboard!$K$5)),1,0)</f>
        <v>1</v>
      </c>
      <c r="Q1704">
        <f>IF(P1704=1,IF(COUNTIFS($C$2:C1704,C1704,$P$2:P1704,1)=1,1,0),0)</f>
        <v>0</v>
      </c>
    </row>
    <row r="1705">
      <c r="A1705" s="24" t="n">
        <v>46187</v>
      </c>
      <c r="B1705" s="25" t="n">
        <v>46174</v>
      </c>
      <c r="C1705" t="inlineStr">
        <is>
          <t>SO-26552</t>
        </is>
      </c>
      <c r="D1705" t="inlineStr">
        <is>
          <t>Tamsel Coffee House</t>
        </is>
      </c>
      <c r="E1705" t="inlineStr">
        <is>
          <t>Café</t>
        </is>
      </c>
      <c r="F1705" t="inlineStr">
        <is>
          <t>East</t>
        </is>
      </c>
      <c r="G1705" t="inlineStr">
        <is>
          <t>Priya N.</t>
        </is>
      </c>
      <c r="H1705" t="inlineStr">
        <is>
          <t>Sourdough loaf x10</t>
        </is>
      </c>
      <c r="I1705" t="inlineStr">
        <is>
          <t>Bakery</t>
        </is>
      </c>
      <c r="J1705" t="n">
        <v>9</v>
      </c>
      <c r="K1705" s="26" t="n">
        <v>53.56</v>
      </c>
      <c r="L1705" s="26">
        <f>J1705*K1705</f>
        <v>482.04</v>
      </c>
      <c r="M1705" s="26" t="n">
        <v>32.26</v>
      </c>
      <c r="N1705" s="26">
        <f>J1705*M1705</f>
        <v>290.34</v>
      </c>
      <c r="O1705" s="26">
        <f>L1705-N1705</f>
        <v>191.7</v>
      </c>
      <c r="P1705">
        <f>IF(AND(OR(Dashboard!$C$5="All",F1705=Dashboard!$C$5),OR(Dashboard!$G$5="All",I1705=Dashboard!$G$5),OR(Dashboard!$K$5="All",G1705=Dashboard!$K$5)),1,0)</f>
        <v>1</v>
      </c>
      <c r="Q1705">
        <f>IF(P1705=1,IF(COUNTIFS($C$2:C1705,C1705,$P$2:P1705,1)=1,1,0),0)</f>
        <v>0</v>
      </c>
    </row>
    <row r="1706">
      <c r="A1706" s="24" t="n">
        <v>46187</v>
      </c>
      <c r="B1706" s="25" t="n">
        <v>46174</v>
      </c>
      <c r="C1706" t="inlineStr">
        <is>
          <t>SO-26594</t>
        </is>
      </c>
      <c r="D1706" t="inlineStr">
        <is>
          <t>Ashgrin Bistro</t>
        </is>
      </c>
      <c r="E1706" t="inlineStr">
        <is>
          <t>Restaurant</t>
        </is>
      </c>
      <c r="F1706" t="inlineStr">
        <is>
          <t>West</t>
        </is>
      </c>
      <c r="G1706" t="inlineStr">
        <is>
          <t>Lena K.</t>
        </is>
      </c>
      <c r="H1706" t="inlineStr">
        <is>
          <t>Gelato 5L</t>
        </is>
      </c>
      <c r="I1706" t="inlineStr">
        <is>
          <t>Frozen</t>
        </is>
      </c>
      <c r="J1706" t="n">
        <v>7</v>
      </c>
      <c r="K1706" s="26" t="n">
        <v>47.9</v>
      </c>
      <c r="L1706" s="26">
        <f>J1706*K1706</f>
        <v>335.3</v>
      </c>
      <c r="M1706" s="26" t="n">
        <v>34.5</v>
      </c>
      <c r="N1706" s="26">
        <f>J1706*M1706</f>
        <v>241.5</v>
      </c>
      <c r="O1706" s="26">
        <f>L1706-N1706</f>
        <v>93.8</v>
      </c>
      <c r="P1706">
        <f>IF(AND(OR(Dashboard!$C$5="All",F1706=Dashboard!$C$5),OR(Dashboard!$G$5="All",I1706=Dashboard!$G$5),OR(Dashboard!$K$5="All",G1706=Dashboard!$K$5)),1,0)</f>
        <v>1</v>
      </c>
      <c r="Q1706">
        <f>IF(P1706=1,IF(COUNTIFS($C$2:C1706,C1706,$P$2:P1706,1)=1,1,0),0)</f>
        <v>1</v>
      </c>
    </row>
    <row r="1707">
      <c r="A1707" s="24" t="n">
        <v>46187</v>
      </c>
      <c r="B1707" s="25" t="n">
        <v>46174</v>
      </c>
      <c r="C1707" t="inlineStr">
        <is>
          <t>SO-26594</t>
        </is>
      </c>
      <c r="D1707" t="inlineStr">
        <is>
          <t>Ashgrin Bistro</t>
        </is>
      </c>
      <c r="E1707" t="inlineStr">
        <is>
          <t>Restaurant</t>
        </is>
      </c>
      <c r="F1707" t="inlineStr">
        <is>
          <t>West</t>
        </is>
      </c>
      <c r="G1707" t="inlineStr">
        <is>
          <t>Lena K.</t>
        </is>
      </c>
      <c r="H1707" t="inlineStr">
        <is>
          <t>Barista milk 1L x12</t>
        </is>
      </c>
      <c r="I1707" t="inlineStr">
        <is>
          <t>Dairy &amp; eggs</t>
        </is>
      </c>
      <c r="J1707" t="n">
        <v>11</v>
      </c>
      <c r="K1707" s="26" t="n">
        <v>27.19</v>
      </c>
      <c r="L1707" s="26">
        <f>J1707*K1707</f>
        <v>299.09</v>
      </c>
      <c r="M1707" s="26" t="n">
        <v>20.93</v>
      </c>
      <c r="N1707" s="26">
        <f>J1707*M1707</f>
        <v>230.23</v>
      </c>
      <c r="O1707" s="26">
        <f>L1707-N1707</f>
        <v>68.86</v>
      </c>
      <c r="P1707">
        <f>IF(AND(OR(Dashboard!$C$5="All",F1707=Dashboard!$C$5),OR(Dashboard!$G$5="All",I1707=Dashboard!$G$5),OR(Dashboard!$K$5="All",G1707=Dashboard!$K$5)),1,0)</f>
        <v>1</v>
      </c>
      <c r="Q1707">
        <f>IF(P1707=1,IF(COUNTIFS($C$2:C1707,C1707,$P$2:P1707,1)=1,1,0),0)</f>
        <v>0</v>
      </c>
    </row>
    <row r="1708">
      <c r="A1708" s="24" t="n">
        <v>46187</v>
      </c>
      <c r="B1708" s="25" t="n">
        <v>46174</v>
      </c>
      <c r="C1708" t="inlineStr">
        <is>
          <t>SO-26594</t>
        </is>
      </c>
      <c r="D1708" t="inlineStr">
        <is>
          <t>Ashgrin Bistro</t>
        </is>
      </c>
      <c r="E1708" t="inlineStr">
        <is>
          <t>Restaurant</t>
        </is>
      </c>
      <c r="F1708" t="inlineStr">
        <is>
          <t>West</t>
        </is>
      </c>
      <c r="G1708" t="inlineStr">
        <is>
          <t>Lena K.</t>
        </is>
      </c>
      <c r="H1708" t="inlineStr">
        <is>
          <t>Arborio rice 5kg</t>
        </is>
      </c>
      <c r="I1708" t="inlineStr">
        <is>
          <t>Dry goods</t>
        </is>
      </c>
      <c r="J1708" t="n">
        <v>11</v>
      </c>
      <c r="K1708" s="26" t="n">
        <v>21.94</v>
      </c>
      <c r="L1708" s="26">
        <f>J1708*K1708</f>
        <v>241.34</v>
      </c>
      <c r="M1708" s="26" t="n">
        <v>15.06</v>
      </c>
      <c r="N1708" s="26">
        <f>J1708*M1708</f>
        <v>165.66</v>
      </c>
      <c r="O1708" s="26">
        <f>L1708-N1708</f>
        <v>75.68</v>
      </c>
      <c r="P1708">
        <f>IF(AND(OR(Dashboard!$C$5="All",F1708=Dashboard!$C$5),OR(Dashboard!$G$5="All",I1708=Dashboard!$G$5),OR(Dashboard!$K$5="All",G1708=Dashboard!$K$5)),1,0)</f>
        <v>1</v>
      </c>
      <c r="Q1708">
        <f>IF(P1708=1,IF(COUNTIFS($C$2:C1708,C1708,$P$2:P1708,1)=1,1,0),0)</f>
        <v>0</v>
      </c>
    </row>
    <row r="1709">
      <c r="A1709" s="24" t="n">
        <v>46187</v>
      </c>
      <c r="B1709" s="25" t="n">
        <v>46174</v>
      </c>
      <c r="C1709" t="inlineStr">
        <is>
          <t>SO-26594</t>
        </is>
      </c>
      <c r="D1709" t="inlineStr">
        <is>
          <t>Ashgrin Bistro</t>
        </is>
      </c>
      <c r="E1709" t="inlineStr">
        <is>
          <t>Restaurant</t>
        </is>
      </c>
      <c r="F1709" t="inlineStr">
        <is>
          <t>West</t>
        </is>
      </c>
      <c r="G1709" t="inlineStr">
        <is>
          <t>Lena K.</t>
        </is>
      </c>
      <c r="H1709" t="inlineStr">
        <is>
          <t>Sourdough loaf x10</t>
        </is>
      </c>
      <c r="I1709" t="inlineStr">
        <is>
          <t>Bakery</t>
        </is>
      </c>
      <c r="J1709" t="n">
        <v>7</v>
      </c>
      <c r="K1709" s="26" t="n">
        <v>53.56</v>
      </c>
      <c r="L1709" s="26">
        <f>J1709*K1709</f>
        <v>374.92</v>
      </c>
      <c r="M1709" s="26" t="n">
        <v>31.5</v>
      </c>
      <c r="N1709" s="26">
        <f>J1709*M1709</f>
        <v>220.5</v>
      </c>
      <c r="O1709" s="26">
        <f>L1709-N1709</f>
        <v>154.42</v>
      </c>
      <c r="P1709">
        <f>IF(AND(OR(Dashboard!$C$5="All",F1709=Dashboard!$C$5),OR(Dashboard!$G$5="All",I1709=Dashboard!$G$5),OR(Dashboard!$K$5="All",G1709=Dashboard!$K$5)),1,0)</f>
        <v>1</v>
      </c>
      <c r="Q1709">
        <f>IF(P1709=1,IF(COUNTIFS($C$2:C1709,C1709,$P$2:P1709,1)=1,1,0),0)</f>
        <v>0</v>
      </c>
    </row>
    <row r="1710">
      <c r="A1710" s="24" t="n">
        <v>46188</v>
      </c>
      <c r="B1710" s="25" t="n">
        <v>46174</v>
      </c>
      <c r="C1710" t="inlineStr">
        <is>
          <t>SO-26560</t>
        </is>
      </c>
      <c r="D1710" t="inlineStr">
        <is>
          <t>Fallowden Coffee House</t>
        </is>
      </c>
      <c r="E1710" t="inlineStr">
        <is>
          <t>Café</t>
        </is>
      </c>
      <c r="F1710" t="inlineStr">
        <is>
          <t>South</t>
        </is>
      </c>
      <c r="G1710" t="inlineStr">
        <is>
          <t>Tom W.</t>
        </is>
      </c>
      <c r="H1710" t="inlineStr">
        <is>
          <t>Unsalted butter 5kg</t>
        </is>
      </c>
      <c r="I1710" t="inlineStr">
        <is>
          <t>Dairy &amp; eggs</t>
        </is>
      </c>
      <c r="J1710" t="n">
        <v>7</v>
      </c>
      <c r="K1710" s="26" t="n">
        <v>59.74</v>
      </c>
      <c r="L1710" s="26">
        <f>J1710*K1710</f>
        <v>418.18</v>
      </c>
      <c r="M1710" s="26" t="n">
        <v>46.01</v>
      </c>
      <c r="N1710" s="26">
        <f>J1710*M1710</f>
        <v>322.07</v>
      </c>
      <c r="O1710" s="26">
        <f>L1710-N1710</f>
        <v>96.11</v>
      </c>
      <c r="P1710">
        <f>IF(AND(OR(Dashboard!$C$5="All",F1710=Dashboard!$C$5),OR(Dashboard!$G$5="All",I1710=Dashboard!$G$5),OR(Dashboard!$K$5="All",G1710=Dashboard!$K$5)),1,0)</f>
        <v>1</v>
      </c>
      <c r="Q1710">
        <f>IF(P1710=1,IF(COUNTIFS($C$2:C1710,C1710,$P$2:P1710,1)=1,1,0),0)</f>
        <v>1</v>
      </c>
    </row>
    <row r="1711">
      <c r="A1711" s="24" t="n">
        <v>46188</v>
      </c>
      <c r="B1711" s="25" t="n">
        <v>46174</v>
      </c>
      <c r="C1711" t="inlineStr">
        <is>
          <t>SO-26560</t>
        </is>
      </c>
      <c r="D1711" t="inlineStr">
        <is>
          <t>Fallowden Coffee House</t>
        </is>
      </c>
      <c r="E1711" t="inlineStr">
        <is>
          <t>Café</t>
        </is>
      </c>
      <c r="F1711" t="inlineStr">
        <is>
          <t>South</t>
        </is>
      </c>
      <c r="G1711" t="inlineStr">
        <is>
          <t>Tom W.</t>
        </is>
      </c>
      <c r="H1711" t="inlineStr">
        <is>
          <t>Gelato 5L</t>
        </is>
      </c>
      <c r="I1711" t="inlineStr">
        <is>
          <t>Frozen</t>
        </is>
      </c>
      <c r="J1711" t="n">
        <v>8</v>
      </c>
      <c r="K1711" s="26" t="n">
        <v>47.9</v>
      </c>
      <c r="L1711" s="26">
        <f>J1711*K1711</f>
        <v>383.2</v>
      </c>
      <c r="M1711" s="26" t="n">
        <v>34.53</v>
      </c>
      <c r="N1711" s="26">
        <f>J1711*M1711</f>
        <v>276.24</v>
      </c>
      <c r="O1711" s="26">
        <f>L1711-N1711</f>
        <v>106.96</v>
      </c>
      <c r="P1711">
        <f>IF(AND(OR(Dashboard!$C$5="All",F1711=Dashboard!$C$5),OR(Dashboard!$G$5="All",I1711=Dashboard!$G$5),OR(Dashboard!$K$5="All",G1711=Dashboard!$K$5)),1,0)</f>
        <v>1</v>
      </c>
      <c r="Q1711">
        <f>IF(P1711=1,IF(COUNTIFS($C$2:C1711,C1711,$P$2:P1711,1)=1,1,0),0)</f>
        <v>0</v>
      </c>
    </row>
    <row r="1712">
      <c r="A1712" s="24" t="n">
        <v>46188</v>
      </c>
      <c r="B1712" s="25" t="n">
        <v>46174</v>
      </c>
      <c r="C1712" t="inlineStr">
        <is>
          <t>SO-26560</t>
        </is>
      </c>
      <c r="D1712" t="inlineStr">
        <is>
          <t>Fallowden Coffee House</t>
        </is>
      </c>
      <c r="E1712" t="inlineStr">
        <is>
          <t>Café</t>
        </is>
      </c>
      <c r="F1712" t="inlineStr">
        <is>
          <t>South</t>
        </is>
      </c>
      <c r="G1712" t="inlineStr">
        <is>
          <t>Tom W.</t>
        </is>
      </c>
      <c r="H1712" t="inlineStr">
        <is>
          <t>Brioche buns x24</t>
        </is>
      </c>
      <c r="I1712" t="inlineStr">
        <is>
          <t>Bakery</t>
        </is>
      </c>
      <c r="J1712" t="n">
        <v>12</v>
      </c>
      <c r="K1712" s="26" t="n">
        <v>27.19</v>
      </c>
      <c r="L1712" s="26">
        <f>J1712*K1712</f>
        <v>326.28</v>
      </c>
      <c r="M1712" s="26" t="n">
        <v>15.77</v>
      </c>
      <c r="N1712" s="26">
        <f>J1712*M1712</f>
        <v>189.24</v>
      </c>
      <c r="O1712" s="26">
        <f>L1712-N1712</f>
        <v>137.04</v>
      </c>
      <c r="P1712">
        <f>IF(AND(OR(Dashboard!$C$5="All",F1712=Dashboard!$C$5),OR(Dashboard!$G$5="All",I1712=Dashboard!$G$5),OR(Dashboard!$K$5="All",G1712=Dashboard!$K$5)),1,0)</f>
        <v>1</v>
      </c>
      <c r="Q1712">
        <f>IF(P1712=1,IF(COUNTIFS($C$2:C1712,C1712,$P$2:P1712,1)=1,1,0),0)</f>
        <v>0</v>
      </c>
    </row>
    <row r="1713">
      <c r="A1713" s="24" t="n">
        <v>46188</v>
      </c>
      <c r="B1713" s="25" t="n">
        <v>46174</v>
      </c>
      <c r="C1713" t="inlineStr">
        <is>
          <t>SO-26560</t>
        </is>
      </c>
      <c r="D1713" t="inlineStr">
        <is>
          <t>Fallowden Coffee House</t>
        </is>
      </c>
      <c r="E1713" t="inlineStr">
        <is>
          <t>Café</t>
        </is>
      </c>
      <c r="F1713" t="inlineStr">
        <is>
          <t>South</t>
        </is>
      </c>
      <c r="G1713" t="inlineStr">
        <is>
          <t>Tom W.</t>
        </is>
      </c>
      <c r="H1713" t="inlineStr">
        <is>
          <t>Coffee beans 1kg</t>
        </is>
      </c>
      <c r="I1713" t="inlineStr">
        <is>
          <t>Beverages</t>
        </is>
      </c>
      <c r="J1713" t="n">
        <v>7</v>
      </c>
      <c r="K1713" s="26" t="n">
        <v>32.45</v>
      </c>
      <c r="L1713" s="26">
        <f>J1713*K1713</f>
        <v>227.15</v>
      </c>
      <c r="M1713" s="26" t="n">
        <v>19.91</v>
      </c>
      <c r="N1713" s="26">
        <f>J1713*M1713</f>
        <v>139.37</v>
      </c>
      <c r="O1713" s="26">
        <f>L1713-N1713</f>
        <v>87.78</v>
      </c>
      <c r="P1713">
        <f>IF(AND(OR(Dashboard!$C$5="All",F1713=Dashboard!$C$5),OR(Dashboard!$G$5="All",I1713=Dashboard!$G$5),OR(Dashboard!$K$5="All",G1713=Dashboard!$K$5)),1,0)</f>
        <v>1</v>
      </c>
      <c r="Q1713">
        <f>IF(P1713=1,IF(COUNTIFS($C$2:C1713,C1713,$P$2:P1713,1)=1,1,0),0)</f>
        <v>0</v>
      </c>
    </row>
    <row r="1714">
      <c r="A1714" s="24" t="n">
        <v>46188</v>
      </c>
      <c r="B1714" s="25" t="n">
        <v>46174</v>
      </c>
      <c r="C1714" t="inlineStr">
        <is>
          <t>SO-26562</t>
        </is>
      </c>
      <c r="D1714" t="inlineStr">
        <is>
          <t>Vantrey Pantry</t>
        </is>
      </c>
      <c r="E1714" t="inlineStr">
        <is>
          <t>Grocer</t>
        </is>
      </c>
      <c r="F1714" t="inlineStr">
        <is>
          <t>West</t>
        </is>
      </c>
      <c r="G1714" t="inlineStr">
        <is>
          <t>Lena K.</t>
        </is>
      </c>
      <c r="H1714" t="inlineStr">
        <is>
          <t>Cheddar block 2kg</t>
        </is>
      </c>
      <c r="I1714" t="inlineStr">
        <is>
          <t>Dairy &amp; eggs</t>
        </is>
      </c>
      <c r="J1714" t="n">
        <v>20</v>
      </c>
      <c r="K1714" s="26" t="n">
        <v>32.45</v>
      </c>
      <c r="L1714" s="26">
        <f>J1714*K1714</f>
        <v>649</v>
      </c>
      <c r="M1714" s="26" t="n">
        <v>23.94</v>
      </c>
      <c r="N1714" s="26">
        <f>J1714*M1714</f>
        <v>478.8</v>
      </c>
      <c r="O1714" s="26">
        <f>L1714-N1714</f>
        <v>170.2</v>
      </c>
      <c r="P1714">
        <f>IF(AND(OR(Dashboard!$C$5="All",F1714=Dashboard!$C$5),OR(Dashboard!$G$5="All",I1714=Dashboard!$G$5),OR(Dashboard!$K$5="All",G1714=Dashboard!$K$5)),1,0)</f>
        <v>1</v>
      </c>
      <c r="Q1714">
        <f>IF(P1714=1,IF(COUNTIFS($C$2:C1714,C1714,$P$2:P1714,1)=1,1,0),0)</f>
        <v>1</v>
      </c>
    </row>
    <row r="1715">
      <c r="A1715" s="24" t="n">
        <v>46188</v>
      </c>
      <c r="B1715" s="25" t="n">
        <v>46174</v>
      </c>
      <c r="C1715" t="inlineStr">
        <is>
          <t>SO-26562</t>
        </is>
      </c>
      <c r="D1715" t="inlineStr">
        <is>
          <t>Vantrey Pantry</t>
        </is>
      </c>
      <c r="E1715" t="inlineStr">
        <is>
          <t>Grocer</t>
        </is>
      </c>
      <c r="F1715" t="inlineStr">
        <is>
          <t>West</t>
        </is>
      </c>
      <c r="G1715" t="inlineStr">
        <is>
          <t>Lena K.</t>
        </is>
      </c>
      <c r="H1715" t="inlineStr">
        <is>
          <t>Gelato 5L</t>
        </is>
      </c>
      <c r="I1715" t="inlineStr">
        <is>
          <t>Frozen</t>
        </is>
      </c>
      <c r="J1715" t="n">
        <v>7</v>
      </c>
      <c r="K1715" s="26" t="n">
        <v>47.9</v>
      </c>
      <c r="L1715" s="26">
        <f>J1715*K1715</f>
        <v>335.3</v>
      </c>
      <c r="M1715" s="26" t="n">
        <v>35.78</v>
      </c>
      <c r="N1715" s="26">
        <f>J1715*M1715</f>
        <v>250.46</v>
      </c>
      <c r="O1715" s="26">
        <f>L1715-N1715</f>
        <v>84.84</v>
      </c>
      <c r="P1715">
        <f>IF(AND(OR(Dashboard!$C$5="All",F1715=Dashboard!$C$5),OR(Dashboard!$G$5="All",I1715=Dashboard!$G$5),OR(Dashboard!$K$5="All",G1715=Dashboard!$K$5)),1,0)</f>
        <v>1</v>
      </c>
      <c r="Q1715">
        <f>IF(P1715=1,IF(COUNTIFS($C$2:C1715,C1715,$P$2:P1715,1)=1,1,0),0)</f>
        <v>0</v>
      </c>
    </row>
    <row r="1716">
      <c r="A1716" s="24" t="n">
        <v>46188</v>
      </c>
      <c r="B1716" s="25" t="n">
        <v>46174</v>
      </c>
      <c r="C1716" t="inlineStr">
        <is>
          <t>SO-26582</t>
        </is>
      </c>
      <c r="D1716" t="inlineStr">
        <is>
          <t>Bellcourt Kitchen</t>
        </is>
      </c>
      <c r="E1716" t="inlineStr">
        <is>
          <t>Restaurant</t>
        </is>
      </c>
      <c r="F1716" t="inlineStr">
        <is>
          <t>East</t>
        </is>
      </c>
      <c r="G1716" t="inlineStr">
        <is>
          <t>Priya N.</t>
        </is>
      </c>
      <c r="H1716" t="inlineStr">
        <is>
          <t>Free-range eggs 15dz</t>
        </is>
      </c>
      <c r="I1716" t="inlineStr">
        <is>
          <t>Dairy &amp; eggs</t>
        </is>
      </c>
      <c r="J1716" t="n">
        <v>13</v>
      </c>
      <c r="K1716" s="26" t="n">
        <v>86.52</v>
      </c>
      <c r="L1716" s="26">
        <f>J1716*K1716</f>
        <v>1124.76</v>
      </c>
      <c r="M1716" s="26" t="n">
        <v>63.48</v>
      </c>
      <c r="N1716" s="26">
        <f>J1716*M1716</f>
        <v>825.24</v>
      </c>
      <c r="O1716" s="26">
        <f>L1716-N1716</f>
        <v>299.52</v>
      </c>
      <c r="P1716">
        <f>IF(AND(OR(Dashboard!$C$5="All",F1716=Dashboard!$C$5),OR(Dashboard!$G$5="All",I1716=Dashboard!$G$5),OR(Dashboard!$K$5="All",G1716=Dashboard!$K$5)),1,0)</f>
        <v>1</v>
      </c>
      <c r="Q1716">
        <f>IF(P1716=1,IF(COUNTIFS($C$2:C1716,C1716,$P$2:P1716,1)=1,1,0),0)</f>
        <v>1</v>
      </c>
    </row>
    <row r="1717">
      <c r="A1717" s="24" t="n">
        <v>46188</v>
      </c>
      <c r="B1717" s="25" t="n">
        <v>46174</v>
      </c>
      <c r="C1717" t="inlineStr">
        <is>
          <t>SO-26582</t>
        </is>
      </c>
      <c r="D1717" t="inlineStr">
        <is>
          <t>Bellcourt Kitchen</t>
        </is>
      </c>
      <c r="E1717" t="inlineStr">
        <is>
          <t>Restaurant</t>
        </is>
      </c>
      <c r="F1717" t="inlineStr">
        <is>
          <t>East</t>
        </is>
      </c>
      <c r="G1717" t="inlineStr">
        <is>
          <t>Priya N.</t>
        </is>
      </c>
      <c r="H1717" t="inlineStr">
        <is>
          <t>Frozen berries 2kg</t>
        </is>
      </c>
      <c r="I1717" t="inlineStr">
        <is>
          <t>Frozen</t>
        </is>
      </c>
      <c r="J1717" t="n">
        <v>11</v>
      </c>
      <c r="K1717" s="26" t="n">
        <v>20.39</v>
      </c>
      <c r="L1717" s="26">
        <f>J1717*K1717</f>
        <v>224.29</v>
      </c>
      <c r="M1717" s="26" t="n">
        <v>14.56</v>
      </c>
      <c r="N1717" s="26">
        <f>J1717*M1717</f>
        <v>160.16</v>
      </c>
      <c r="O1717" s="26">
        <f>L1717-N1717</f>
        <v>64.13</v>
      </c>
      <c r="P1717">
        <f>IF(AND(OR(Dashboard!$C$5="All",F1717=Dashboard!$C$5),OR(Dashboard!$G$5="All",I1717=Dashboard!$G$5),OR(Dashboard!$K$5="All",G1717=Dashboard!$K$5)),1,0)</f>
        <v>1</v>
      </c>
      <c r="Q1717">
        <f>IF(P1717=1,IF(COUNTIFS($C$2:C1717,C1717,$P$2:P1717,1)=1,1,0),0)</f>
        <v>0</v>
      </c>
    </row>
    <row r="1718">
      <c r="A1718" s="24" t="n">
        <v>46190</v>
      </c>
      <c r="B1718" s="25" t="n">
        <v>46174</v>
      </c>
      <c r="C1718" t="inlineStr">
        <is>
          <t>SO-26568</t>
        </is>
      </c>
      <c r="D1718" t="inlineStr">
        <is>
          <t>Orrinby Bistro</t>
        </is>
      </c>
      <c r="E1718" t="inlineStr">
        <is>
          <t>Restaurant</t>
        </is>
      </c>
      <c r="F1718" t="inlineStr">
        <is>
          <t>South</t>
        </is>
      </c>
      <c r="G1718" t="inlineStr">
        <is>
          <t>Tom W.</t>
        </is>
      </c>
      <c r="H1718" t="inlineStr">
        <is>
          <t>Croissant dough x48</t>
        </is>
      </c>
      <c r="I1718" t="inlineStr">
        <is>
          <t>Bakery</t>
        </is>
      </c>
      <c r="J1718" t="n">
        <v>9</v>
      </c>
      <c r="K1718" s="26" t="n">
        <v>69.22</v>
      </c>
      <c r="L1718" s="26">
        <f>J1718*K1718</f>
        <v>622.98</v>
      </c>
      <c r="M1718" s="26" t="n">
        <v>40.32</v>
      </c>
      <c r="N1718" s="26">
        <f>J1718*M1718</f>
        <v>362.88</v>
      </c>
      <c r="O1718" s="26">
        <f>L1718-N1718</f>
        <v>260.1</v>
      </c>
      <c r="P1718">
        <f>IF(AND(OR(Dashboard!$C$5="All",F1718=Dashboard!$C$5),OR(Dashboard!$G$5="All",I1718=Dashboard!$G$5),OR(Dashboard!$K$5="All",G1718=Dashboard!$K$5)),1,0)</f>
        <v>1</v>
      </c>
      <c r="Q1718">
        <f>IF(P1718=1,IF(COUNTIFS($C$2:C1718,C1718,$P$2:P1718,1)=1,1,0),0)</f>
        <v>1</v>
      </c>
    </row>
    <row r="1719">
      <c r="A1719" s="24" t="n">
        <v>46190</v>
      </c>
      <c r="B1719" s="25" t="n">
        <v>46174</v>
      </c>
      <c r="C1719" t="inlineStr">
        <is>
          <t>SO-26568</t>
        </is>
      </c>
      <c r="D1719" t="inlineStr">
        <is>
          <t>Orrinby Bistro</t>
        </is>
      </c>
      <c r="E1719" t="inlineStr">
        <is>
          <t>Restaurant</t>
        </is>
      </c>
      <c r="F1719" t="inlineStr">
        <is>
          <t>South</t>
        </is>
      </c>
      <c r="G1719" t="inlineStr">
        <is>
          <t>Tom W.</t>
        </is>
      </c>
      <c r="H1719" t="inlineStr">
        <is>
          <t>Chips 2.5kg x4</t>
        </is>
      </c>
      <c r="I1719" t="inlineStr">
        <is>
          <t>Frozen</t>
        </is>
      </c>
      <c r="J1719" t="n">
        <v>13</v>
      </c>
      <c r="K1719" s="26" t="n">
        <v>30.49</v>
      </c>
      <c r="L1719" s="26">
        <f>J1719*K1719</f>
        <v>396.37</v>
      </c>
      <c r="M1719" s="26" t="n">
        <v>22.56</v>
      </c>
      <c r="N1719" s="26">
        <f>J1719*M1719</f>
        <v>293.28</v>
      </c>
      <c r="O1719" s="26">
        <f>L1719-N1719</f>
        <v>103.09</v>
      </c>
      <c r="P1719">
        <f>IF(AND(OR(Dashboard!$C$5="All",F1719=Dashboard!$C$5),OR(Dashboard!$G$5="All",I1719=Dashboard!$G$5),OR(Dashboard!$K$5="All",G1719=Dashboard!$K$5)),1,0)</f>
        <v>1</v>
      </c>
      <c r="Q1719">
        <f>IF(P1719=1,IF(COUNTIFS($C$2:C1719,C1719,$P$2:P1719,1)=1,1,0),0)</f>
        <v>0</v>
      </c>
    </row>
    <row r="1720">
      <c r="A1720" s="24" t="n">
        <v>46190</v>
      </c>
      <c r="B1720" s="25" t="n">
        <v>46174</v>
      </c>
      <c r="C1720" t="inlineStr">
        <is>
          <t>SO-26568</t>
        </is>
      </c>
      <c r="D1720" t="inlineStr">
        <is>
          <t>Orrinby Bistro</t>
        </is>
      </c>
      <c r="E1720" t="inlineStr">
        <is>
          <t>Restaurant</t>
        </is>
      </c>
      <c r="F1720" t="inlineStr">
        <is>
          <t>South</t>
        </is>
      </c>
      <c r="G1720" t="inlineStr">
        <is>
          <t>Tom W.</t>
        </is>
      </c>
      <c r="H1720" t="inlineStr">
        <is>
          <t>Unsalted butter 5kg</t>
        </is>
      </c>
      <c r="I1720" t="inlineStr">
        <is>
          <t>Dairy &amp; eggs</t>
        </is>
      </c>
      <c r="J1720" t="n">
        <v>5</v>
      </c>
      <c r="K1720" s="26" t="n">
        <v>59.74</v>
      </c>
      <c r="L1720" s="26">
        <f>J1720*K1720</f>
        <v>298.7</v>
      </c>
      <c r="M1720" s="26" t="n">
        <v>47.09</v>
      </c>
      <c r="N1720" s="26">
        <f>J1720*M1720</f>
        <v>235.45</v>
      </c>
      <c r="O1720" s="26">
        <f>L1720-N1720</f>
        <v>63.25</v>
      </c>
      <c r="P1720">
        <f>IF(AND(OR(Dashboard!$C$5="All",F1720=Dashboard!$C$5),OR(Dashboard!$G$5="All",I1720=Dashboard!$G$5),OR(Dashboard!$K$5="All",G1720=Dashboard!$K$5)),1,0)</f>
        <v>1</v>
      </c>
      <c r="Q1720">
        <f>IF(P1720=1,IF(COUNTIFS($C$2:C1720,C1720,$P$2:P1720,1)=1,1,0),0)</f>
        <v>0</v>
      </c>
    </row>
    <row r="1721">
      <c r="A1721" s="24" t="n">
        <v>46190</v>
      </c>
      <c r="B1721" s="25" t="n">
        <v>46174</v>
      </c>
      <c r="C1721" t="inlineStr">
        <is>
          <t>SO-26568</t>
        </is>
      </c>
      <c r="D1721" t="inlineStr">
        <is>
          <t>Orrinby Bistro</t>
        </is>
      </c>
      <c r="E1721" t="inlineStr">
        <is>
          <t>Restaurant</t>
        </is>
      </c>
      <c r="F1721" t="inlineStr">
        <is>
          <t>South</t>
        </is>
      </c>
      <c r="G1721" t="inlineStr">
        <is>
          <t>Tom W.</t>
        </is>
      </c>
      <c r="H1721" t="inlineStr">
        <is>
          <t>Rolled oats 5kg</t>
        </is>
      </c>
      <c r="I1721" t="inlineStr">
        <is>
          <t>Dry goods</t>
        </is>
      </c>
      <c r="J1721" t="n">
        <v>7</v>
      </c>
      <c r="K1721" s="26" t="n">
        <v>15.19</v>
      </c>
      <c r="L1721" s="26">
        <f>J1721*K1721</f>
        <v>106.33</v>
      </c>
      <c r="M1721" s="26" t="n">
        <v>10.16</v>
      </c>
      <c r="N1721" s="26">
        <f>J1721*M1721</f>
        <v>71.12</v>
      </c>
      <c r="O1721" s="26">
        <f>L1721-N1721</f>
        <v>35.21</v>
      </c>
      <c r="P1721">
        <f>IF(AND(OR(Dashboard!$C$5="All",F1721=Dashboard!$C$5),OR(Dashboard!$G$5="All",I1721=Dashboard!$G$5),OR(Dashboard!$K$5="All",G1721=Dashboard!$K$5)),1,0)</f>
        <v>1</v>
      </c>
      <c r="Q1721">
        <f>IF(P1721=1,IF(COUNTIFS($C$2:C1721,C1721,$P$2:P1721,1)=1,1,0),0)</f>
        <v>0</v>
      </c>
    </row>
    <row r="1722">
      <c r="A1722" s="24" t="n">
        <v>46191</v>
      </c>
      <c r="B1722" s="25" t="n">
        <v>46174</v>
      </c>
      <c r="C1722" t="inlineStr">
        <is>
          <t>SO-26573</t>
        </is>
      </c>
      <c r="D1722" t="inlineStr">
        <is>
          <t>Pindleton Café</t>
        </is>
      </c>
      <c r="E1722" t="inlineStr">
        <is>
          <t>Café</t>
        </is>
      </c>
      <c r="F1722" t="inlineStr">
        <is>
          <t>East</t>
        </is>
      </c>
      <c r="G1722" t="inlineStr">
        <is>
          <t>Priya N.</t>
        </is>
      </c>
      <c r="H1722" t="inlineStr">
        <is>
          <t>Cheddar block 2kg</t>
        </is>
      </c>
      <c r="I1722" t="inlineStr">
        <is>
          <t>Dairy &amp; eggs</t>
        </is>
      </c>
      <c r="J1722" t="n">
        <v>5</v>
      </c>
      <c r="K1722" s="26" t="n">
        <v>32.45</v>
      </c>
      <c r="L1722" s="26">
        <f>J1722*K1722</f>
        <v>162.25</v>
      </c>
      <c r="M1722" s="26" t="n">
        <v>24.29</v>
      </c>
      <c r="N1722" s="26">
        <f>J1722*M1722</f>
        <v>121.45</v>
      </c>
      <c r="O1722" s="26">
        <f>L1722-N1722</f>
        <v>40.8</v>
      </c>
      <c r="P1722">
        <f>IF(AND(OR(Dashboard!$C$5="All",F1722=Dashboard!$C$5),OR(Dashboard!$G$5="All",I1722=Dashboard!$G$5),OR(Dashboard!$K$5="All",G1722=Dashboard!$K$5)),1,0)</f>
        <v>1</v>
      </c>
      <c r="Q1722">
        <f>IF(P1722=1,IF(COUNTIFS($C$2:C1722,C1722,$P$2:P1722,1)=1,1,0),0)</f>
        <v>1</v>
      </c>
    </row>
    <row r="1723">
      <c r="A1723" s="24" t="n">
        <v>46191</v>
      </c>
      <c r="B1723" s="25" t="n">
        <v>46174</v>
      </c>
      <c r="C1723" t="inlineStr">
        <is>
          <t>SO-26573</t>
        </is>
      </c>
      <c r="D1723" t="inlineStr">
        <is>
          <t>Pindleton Café</t>
        </is>
      </c>
      <c r="E1723" t="inlineStr">
        <is>
          <t>Café</t>
        </is>
      </c>
      <c r="F1723" t="inlineStr">
        <is>
          <t>East</t>
        </is>
      </c>
      <c r="G1723" t="inlineStr">
        <is>
          <t>Priya N.</t>
        </is>
      </c>
      <c r="H1723" t="inlineStr">
        <is>
          <t>Loose-leaf tea 500g</t>
        </is>
      </c>
      <c r="I1723" t="inlineStr">
        <is>
          <t>Beverages</t>
        </is>
      </c>
      <c r="J1723" t="n">
        <v>14</v>
      </c>
      <c r="K1723" s="26" t="n">
        <v>19.47</v>
      </c>
      <c r="L1723" s="26">
        <f>J1723*K1723</f>
        <v>272.58</v>
      </c>
      <c r="M1723" s="26" t="n">
        <v>11.57</v>
      </c>
      <c r="N1723" s="26">
        <f>J1723*M1723</f>
        <v>161.98</v>
      </c>
      <c r="O1723" s="26">
        <f>L1723-N1723</f>
        <v>110.6</v>
      </c>
      <c r="P1723">
        <f>IF(AND(OR(Dashboard!$C$5="All",F1723=Dashboard!$C$5),OR(Dashboard!$G$5="All",I1723=Dashboard!$G$5),OR(Dashboard!$K$5="All",G1723=Dashboard!$K$5)),1,0)</f>
        <v>1</v>
      </c>
      <c r="Q1723">
        <f>IF(P1723=1,IF(COUNTIFS($C$2:C1723,C1723,$P$2:P1723,1)=1,1,0),0)</f>
        <v>0</v>
      </c>
    </row>
    <row r="1724">
      <c r="A1724" s="24" t="n">
        <v>46191</v>
      </c>
      <c r="B1724" s="25" t="n">
        <v>46174</v>
      </c>
      <c r="C1724" t="inlineStr">
        <is>
          <t>SO-26573</t>
        </is>
      </c>
      <c r="D1724" t="inlineStr">
        <is>
          <t>Pindleton Café</t>
        </is>
      </c>
      <c r="E1724" t="inlineStr">
        <is>
          <t>Café</t>
        </is>
      </c>
      <c r="F1724" t="inlineStr">
        <is>
          <t>East</t>
        </is>
      </c>
      <c r="G1724" t="inlineStr">
        <is>
          <t>Priya N.</t>
        </is>
      </c>
      <c r="H1724" t="inlineStr">
        <is>
          <t>Frozen berries 2kg</t>
        </is>
      </c>
      <c r="I1724" t="inlineStr">
        <is>
          <t>Frozen</t>
        </is>
      </c>
      <c r="J1724" t="n">
        <v>11</v>
      </c>
      <c r="K1724" s="26" t="n">
        <v>20.39</v>
      </c>
      <c r="L1724" s="26">
        <f>J1724*K1724</f>
        <v>224.29</v>
      </c>
      <c r="M1724" s="26" t="n">
        <v>14.36</v>
      </c>
      <c r="N1724" s="26">
        <f>J1724*M1724</f>
        <v>157.96</v>
      </c>
      <c r="O1724" s="26">
        <f>L1724-N1724</f>
        <v>66.33</v>
      </c>
      <c r="P1724">
        <f>IF(AND(OR(Dashboard!$C$5="All",F1724=Dashboard!$C$5),OR(Dashboard!$G$5="All",I1724=Dashboard!$G$5),OR(Dashboard!$K$5="All",G1724=Dashboard!$K$5)),1,0)</f>
        <v>1</v>
      </c>
      <c r="Q1724">
        <f>IF(P1724=1,IF(COUNTIFS($C$2:C1724,C1724,$P$2:P1724,1)=1,1,0),0)</f>
        <v>0</v>
      </c>
    </row>
    <row r="1725">
      <c r="A1725" s="24" t="n">
        <v>46191</v>
      </c>
      <c r="B1725" s="25" t="n">
        <v>46174</v>
      </c>
      <c r="C1725" t="inlineStr">
        <is>
          <t>SO-26574</t>
        </is>
      </c>
      <c r="D1725" t="inlineStr">
        <is>
          <t>Thornable Kitchen</t>
        </is>
      </c>
      <c r="E1725" t="inlineStr">
        <is>
          <t>Restaurant</t>
        </is>
      </c>
      <c r="F1725" t="inlineStr">
        <is>
          <t>South</t>
        </is>
      </c>
      <c r="G1725" t="inlineStr">
        <is>
          <t>Tom W.</t>
        </is>
      </c>
      <c r="H1725" t="inlineStr">
        <is>
          <t>Cheddar block 2kg</t>
        </is>
      </c>
      <c r="I1725" t="inlineStr">
        <is>
          <t>Dairy &amp; eggs</t>
        </is>
      </c>
      <c r="J1725" t="n">
        <v>4</v>
      </c>
      <c r="K1725" s="26" t="n">
        <v>32.45</v>
      </c>
      <c r="L1725" s="26">
        <f>J1725*K1725</f>
        <v>129.8</v>
      </c>
      <c r="M1725" s="26" t="n">
        <v>23.97</v>
      </c>
      <c r="N1725" s="26">
        <f>J1725*M1725</f>
        <v>95.88</v>
      </c>
      <c r="O1725" s="26">
        <f>L1725-N1725</f>
        <v>33.92</v>
      </c>
      <c r="P1725">
        <f>IF(AND(OR(Dashboard!$C$5="All",F1725=Dashboard!$C$5),OR(Dashboard!$G$5="All",I1725=Dashboard!$G$5),OR(Dashboard!$K$5="All",G1725=Dashboard!$K$5)),1,0)</f>
        <v>1</v>
      </c>
      <c r="Q1725">
        <f>IF(P1725=1,IF(COUNTIFS($C$2:C1725,C1725,$P$2:P1725,1)=1,1,0),0)</f>
        <v>1</v>
      </c>
    </row>
    <row r="1726">
      <c r="A1726" s="24" t="n">
        <v>46191</v>
      </c>
      <c r="B1726" s="25" t="n">
        <v>46174</v>
      </c>
      <c r="C1726" t="inlineStr">
        <is>
          <t>SO-26574</t>
        </is>
      </c>
      <c r="D1726" t="inlineStr">
        <is>
          <t>Thornable Kitchen</t>
        </is>
      </c>
      <c r="E1726" t="inlineStr">
        <is>
          <t>Restaurant</t>
        </is>
      </c>
      <c r="F1726" t="inlineStr">
        <is>
          <t>South</t>
        </is>
      </c>
      <c r="G1726" t="inlineStr">
        <is>
          <t>Tom W.</t>
        </is>
      </c>
      <c r="H1726" t="inlineStr">
        <is>
          <t>Frozen berries 2kg</t>
        </is>
      </c>
      <c r="I1726" t="inlineStr">
        <is>
          <t>Frozen</t>
        </is>
      </c>
      <c r="J1726" t="n">
        <v>14</v>
      </c>
      <c r="K1726" s="26" t="n">
        <v>20.39</v>
      </c>
      <c r="L1726" s="26">
        <f>J1726*K1726</f>
        <v>285.46</v>
      </c>
      <c r="M1726" s="26" t="n">
        <v>14.76</v>
      </c>
      <c r="N1726" s="26">
        <f>J1726*M1726</f>
        <v>206.64</v>
      </c>
      <c r="O1726" s="26">
        <f>L1726-N1726</f>
        <v>78.8200000000001</v>
      </c>
      <c r="P1726">
        <f>IF(AND(OR(Dashboard!$C$5="All",F1726=Dashboard!$C$5),OR(Dashboard!$G$5="All",I1726=Dashboard!$G$5),OR(Dashboard!$K$5="All",G1726=Dashboard!$K$5)),1,0)</f>
        <v>1</v>
      </c>
      <c r="Q1726">
        <f>IF(P1726=1,IF(COUNTIFS($C$2:C1726,C1726,$P$2:P1726,1)=1,1,0),0)</f>
        <v>0</v>
      </c>
    </row>
    <row r="1727">
      <c r="A1727" s="24" t="n">
        <v>46191</v>
      </c>
      <c r="B1727" s="25" t="n">
        <v>46174</v>
      </c>
      <c r="C1727" t="inlineStr">
        <is>
          <t>SO-26579</t>
        </is>
      </c>
      <c r="D1727" t="inlineStr">
        <is>
          <t>Vantrey Pantry</t>
        </is>
      </c>
      <c r="E1727" t="inlineStr">
        <is>
          <t>Grocer</t>
        </is>
      </c>
      <c r="F1727" t="inlineStr">
        <is>
          <t>West</t>
        </is>
      </c>
      <c r="G1727" t="inlineStr">
        <is>
          <t>Lena K.</t>
        </is>
      </c>
      <c r="H1727" t="inlineStr">
        <is>
          <t>Loose-leaf tea 500g</t>
        </is>
      </c>
      <c r="I1727" t="inlineStr">
        <is>
          <t>Beverages</t>
        </is>
      </c>
      <c r="J1727" t="n">
        <v>16</v>
      </c>
      <c r="K1727" s="26" t="n">
        <v>19.47</v>
      </c>
      <c r="L1727" s="26">
        <f>J1727*K1727</f>
        <v>311.52</v>
      </c>
      <c r="M1727" s="26" t="n">
        <v>11.81</v>
      </c>
      <c r="N1727" s="26">
        <f>J1727*M1727</f>
        <v>188.96</v>
      </c>
      <c r="O1727" s="26">
        <f>L1727-N1727</f>
        <v>122.56</v>
      </c>
      <c r="P1727">
        <f>IF(AND(OR(Dashboard!$C$5="All",F1727=Dashboard!$C$5),OR(Dashboard!$G$5="All",I1727=Dashboard!$G$5),OR(Dashboard!$K$5="All",G1727=Dashboard!$K$5)),1,0)</f>
        <v>1</v>
      </c>
      <c r="Q1727">
        <f>IF(P1727=1,IF(COUNTIFS($C$2:C1727,C1727,$P$2:P1727,1)=1,1,0),0)</f>
        <v>1</v>
      </c>
    </row>
    <row r="1728">
      <c r="A1728" s="24" t="n">
        <v>46191</v>
      </c>
      <c r="B1728" s="25" t="n">
        <v>46174</v>
      </c>
      <c r="C1728" t="inlineStr">
        <is>
          <t>SO-26579</t>
        </is>
      </c>
      <c r="D1728" t="inlineStr">
        <is>
          <t>Vantrey Pantry</t>
        </is>
      </c>
      <c r="E1728" t="inlineStr">
        <is>
          <t>Grocer</t>
        </is>
      </c>
      <c r="F1728" t="inlineStr">
        <is>
          <t>West</t>
        </is>
      </c>
      <c r="G1728" t="inlineStr">
        <is>
          <t>Lena K.</t>
        </is>
      </c>
      <c r="H1728" t="inlineStr">
        <is>
          <t>Frozen berries 2kg</t>
        </is>
      </c>
      <c r="I1728" t="inlineStr">
        <is>
          <t>Frozen</t>
        </is>
      </c>
      <c r="J1728" t="n">
        <v>28</v>
      </c>
      <c r="K1728" s="26" t="n">
        <v>20.39</v>
      </c>
      <c r="L1728" s="26">
        <f>J1728*K1728</f>
        <v>570.92</v>
      </c>
      <c r="M1728" s="26" t="n">
        <v>14.44</v>
      </c>
      <c r="N1728" s="26">
        <f>J1728*M1728</f>
        <v>404.32</v>
      </c>
      <c r="O1728" s="26">
        <f>L1728-N1728</f>
        <v>166.6</v>
      </c>
      <c r="P1728">
        <f>IF(AND(OR(Dashboard!$C$5="All",F1728=Dashboard!$C$5),OR(Dashboard!$G$5="All",I1728=Dashboard!$G$5),OR(Dashboard!$K$5="All",G1728=Dashboard!$K$5)),1,0)</f>
        <v>1</v>
      </c>
      <c r="Q1728">
        <f>IF(P1728=1,IF(COUNTIFS($C$2:C1728,C1728,$P$2:P1728,1)=1,1,0),0)</f>
        <v>0</v>
      </c>
    </row>
    <row r="1729">
      <c r="A1729" s="24" t="n">
        <v>46191</v>
      </c>
      <c r="B1729" s="25" t="n">
        <v>46174</v>
      </c>
      <c r="C1729" t="inlineStr">
        <is>
          <t>SO-26581</t>
        </is>
      </c>
      <c r="D1729" t="inlineStr">
        <is>
          <t>Zenderby Coffee House</t>
        </is>
      </c>
      <c r="E1729" t="inlineStr">
        <is>
          <t>Café</t>
        </is>
      </c>
      <c r="F1729" t="inlineStr">
        <is>
          <t>South</t>
        </is>
      </c>
      <c r="G1729" t="inlineStr">
        <is>
          <t>Tom W.</t>
        </is>
      </c>
      <c r="H1729" t="inlineStr">
        <is>
          <t>Canned tomatoes 2.5kg</t>
        </is>
      </c>
      <c r="I1729" t="inlineStr">
        <is>
          <t>Dry goods</t>
        </is>
      </c>
      <c r="J1729" t="n">
        <v>12</v>
      </c>
      <c r="K1729" s="26" t="n">
        <v>8.19</v>
      </c>
      <c r="L1729" s="26">
        <f>J1729*K1729</f>
        <v>98.28</v>
      </c>
      <c r="M1729" s="26" t="n">
        <v>5.47</v>
      </c>
      <c r="N1729" s="26">
        <f>J1729*M1729</f>
        <v>65.64</v>
      </c>
      <c r="O1729" s="26">
        <f>L1729-N1729</f>
        <v>32.64</v>
      </c>
      <c r="P1729">
        <f>IF(AND(OR(Dashboard!$C$5="All",F1729=Dashboard!$C$5),OR(Dashboard!$G$5="All",I1729=Dashboard!$G$5),OR(Dashboard!$K$5="All",G1729=Dashboard!$K$5)),1,0)</f>
        <v>1</v>
      </c>
      <c r="Q1729">
        <f>IF(P1729=1,IF(COUNTIFS($C$2:C1729,C1729,$P$2:P1729,1)=1,1,0),0)</f>
        <v>1</v>
      </c>
    </row>
    <row r="1730">
      <c r="A1730" s="24" t="n">
        <v>46191</v>
      </c>
      <c r="B1730" s="25" t="n">
        <v>46174</v>
      </c>
      <c r="C1730" t="inlineStr">
        <is>
          <t>SO-26581</t>
        </is>
      </c>
      <c r="D1730" t="inlineStr">
        <is>
          <t>Zenderby Coffee House</t>
        </is>
      </c>
      <c r="E1730" t="inlineStr">
        <is>
          <t>Café</t>
        </is>
      </c>
      <c r="F1730" t="inlineStr">
        <is>
          <t>South</t>
        </is>
      </c>
      <c r="G1730" t="inlineStr">
        <is>
          <t>Tom W.</t>
        </is>
      </c>
      <c r="H1730" t="inlineStr">
        <is>
          <t>Cheddar block 2kg</t>
        </is>
      </c>
      <c r="I1730" t="inlineStr">
        <is>
          <t>Dairy &amp; eggs</t>
        </is>
      </c>
      <c r="J1730" t="n">
        <v>4</v>
      </c>
      <c r="K1730" s="26" t="n">
        <v>32.45</v>
      </c>
      <c r="L1730" s="26">
        <f>J1730*K1730</f>
        <v>129.8</v>
      </c>
      <c r="M1730" s="26" t="n">
        <v>25.06</v>
      </c>
      <c r="N1730" s="26">
        <f>J1730*M1730</f>
        <v>100.24</v>
      </c>
      <c r="O1730" s="26">
        <f>L1730-N1730</f>
        <v>29.56</v>
      </c>
      <c r="P1730">
        <f>IF(AND(OR(Dashboard!$C$5="All",F1730=Dashboard!$C$5),OR(Dashboard!$G$5="All",I1730=Dashboard!$G$5),OR(Dashboard!$K$5="All",G1730=Dashboard!$K$5)),1,0)</f>
        <v>1</v>
      </c>
      <c r="Q1730">
        <f>IF(P1730=1,IF(COUNTIFS($C$2:C1730,C1730,$P$2:P1730,1)=1,1,0),0)</f>
        <v>0</v>
      </c>
    </row>
    <row r="1731">
      <c r="A1731" s="24" t="n">
        <v>46191</v>
      </c>
      <c r="B1731" s="25" t="n">
        <v>46174</v>
      </c>
      <c r="C1731" t="inlineStr">
        <is>
          <t>SO-26581</t>
        </is>
      </c>
      <c r="D1731" t="inlineStr">
        <is>
          <t>Zenderby Coffee House</t>
        </is>
      </c>
      <c r="E1731" t="inlineStr">
        <is>
          <t>Café</t>
        </is>
      </c>
      <c r="F1731" t="inlineStr">
        <is>
          <t>South</t>
        </is>
      </c>
      <c r="G1731" t="inlineStr">
        <is>
          <t>Tom W.</t>
        </is>
      </c>
      <c r="H1731" t="inlineStr">
        <is>
          <t>Gelato 5L</t>
        </is>
      </c>
      <c r="I1731" t="inlineStr">
        <is>
          <t>Frozen</t>
        </is>
      </c>
      <c r="J1731" t="n">
        <v>4</v>
      </c>
      <c r="K1731" s="26" t="n">
        <v>47.9</v>
      </c>
      <c r="L1731" s="26">
        <f>J1731*K1731</f>
        <v>191.6</v>
      </c>
      <c r="M1731" s="26" t="n">
        <v>33.71</v>
      </c>
      <c r="N1731" s="26">
        <f>J1731*M1731</f>
        <v>134.84</v>
      </c>
      <c r="O1731" s="26">
        <f>L1731-N1731</f>
        <v>56.76</v>
      </c>
      <c r="P1731">
        <f>IF(AND(OR(Dashboard!$C$5="All",F1731=Dashboard!$C$5),OR(Dashboard!$G$5="All",I1731=Dashboard!$G$5),OR(Dashboard!$K$5="All",G1731=Dashboard!$K$5)),1,0)</f>
        <v>1</v>
      </c>
      <c r="Q1731">
        <f>IF(P1731=1,IF(COUNTIFS($C$2:C1731,C1731,$P$2:P1731,1)=1,1,0),0)</f>
        <v>0</v>
      </c>
    </row>
    <row r="1732">
      <c r="A1732" s="24" t="n">
        <v>46192</v>
      </c>
      <c r="B1732" s="25" t="n">
        <v>46174</v>
      </c>
      <c r="C1732" t="inlineStr">
        <is>
          <t>SO-26561</t>
        </is>
      </c>
      <c r="D1732" t="inlineStr">
        <is>
          <t>Haskett Café</t>
        </is>
      </c>
      <c r="E1732" t="inlineStr">
        <is>
          <t>Café</t>
        </is>
      </c>
      <c r="F1732" t="inlineStr">
        <is>
          <t>South</t>
        </is>
      </c>
      <c r="G1732" t="inlineStr">
        <is>
          <t>Tom W.</t>
        </is>
      </c>
      <c r="H1732" t="inlineStr">
        <is>
          <t>Croissant dough x48</t>
        </is>
      </c>
      <c r="I1732" t="inlineStr">
        <is>
          <t>Bakery</t>
        </is>
      </c>
      <c r="J1732" t="n">
        <v>12</v>
      </c>
      <c r="K1732" s="26" t="n">
        <v>69.22</v>
      </c>
      <c r="L1732" s="26">
        <f>J1732*K1732</f>
        <v>830.64</v>
      </c>
      <c r="M1732" s="26" t="n">
        <v>38.69</v>
      </c>
      <c r="N1732" s="26">
        <f>J1732*M1732</f>
        <v>464.28</v>
      </c>
      <c r="O1732" s="26">
        <f>L1732-N1732</f>
        <v>366.36</v>
      </c>
      <c r="P1732">
        <f>IF(AND(OR(Dashboard!$C$5="All",F1732=Dashboard!$C$5),OR(Dashboard!$G$5="All",I1732=Dashboard!$G$5),OR(Dashboard!$K$5="All",G1732=Dashboard!$K$5)),1,0)</f>
        <v>1</v>
      </c>
      <c r="Q1732">
        <f>IF(P1732=1,IF(COUNTIFS($C$2:C1732,C1732,$P$2:P1732,1)=1,1,0),0)</f>
        <v>1</v>
      </c>
    </row>
    <row r="1733">
      <c r="A1733" s="24" t="n">
        <v>46192</v>
      </c>
      <c r="B1733" s="25" t="n">
        <v>46174</v>
      </c>
      <c r="C1733" t="inlineStr">
        <is>
          <t>SO-26561</t>
        </is>
      </c>
      <c r="D1733" t="inlineStr">
        <is>
          <t>Haskett Café</t>
        </is>
      </c>
      <c r="E1733" t="inlineStr">
        <is>
          <t>Café</t>
        </is>
      </c>
      <c r="F1733" t="inlineStr">
        <is>
          <t>South</t>
        </is>
      </c>
      <c r="G1733" t="inlineStr">
        <is>
          <t>Tom W.</t>
        </is>
      </c>
      <c r="H1733" t="inlineStr">
        <is>
          <t>Free-range eggs 15dz</t>
        </is>
      </c>
      <c r="I1733" t="inlineStr">
        <is>
          <t>Dairy &amp; eggs</t>
        </is>
      </c>
      <c r="J1733" t="n">
        <v>2</v>
      </c>
      <c r="K1733" s="26" t="n">
        <v>86.52</v>
      </c>
      <c r="L1733" s="26">
        <f>J1733*K1733</f>
        <v>173.04</v>
      </c>
      <c r="M1733" s="26" t="n">
        <v>67.01000000000001</v>
      </c>
      <c r="N1733" s="26">
        <f>J1733*M1733</f>
        <v>134.02</v>
      </c>
      <c r="O1733" s="26">
        <f>L1733-N1733</f>
        <v>39.02</v>
      </c>
      <c r="P1733">
        <f>IF(AND(OR(Dashboard!$C$5="All",F1733=Dashboard!$C$5),OR(Dashboard!$G$5="All",I1733=Dashboard!$G$5),OR(Dashboard!$K$5="All",G1733=Dashboard!$K$5)),1,0)</f>
        <v>1</v>
      </c>
      <c r="Q1733">
        <f>IF(P1733=1,IF(COUNTIFS($C$2:C1733,C1733,$P$2:P1733,1)=1,1,0),0)</f>
        <v>0</v>
      </c>
    </row>
    <row r="1734">
      <c r="A1734" s="24" t="n">
        <v>46192</v>
      </c>
      <c r="B1734" s="25" t="n">
        <v>46174</v>
      </c>
      <c r="C1734" t="inlineStr">
        <is>
          <t>SO-26578</t>
        </is>
      </c>
      <c r="D1734" t="inlineStr">
        <is>
          <t>Rivelle Dining Room</t>
        </is>
      </c>
      <c r="E1734" t="inlineStr">
        <is>
          <t>Restaurant</t>
        </is>
      </c>
      <c r="F1734" t="inlineStr">
        <is>
          <t>Regional</t>
        </is>
      </c>
      <c r="G1734" t="inlineStr">
        <is>
          <t>Sam O.</t>
        </is>
      </c>
      <c r="H1734" t="inlineStr">
        <is>
          <t>Chai concentrate 1L x6</t>
        </is>
      </c>
      <c r="I1734" t="inlineStr">
        <is>
          <t>Beverages</t>
        </is>
      </c>
      <c r="J1734" t="n">
        <v>11</v>
      </c>
      <c r="K1734" s="26" t="n">
        <v>43.26</v>
      </c>
      <c r="L1734" s="26">
        <f>J1734*K1734</f>
        <v>475.86</v>
      </c>
      <c r="M1734" s="26" t="n">
        <v>26.03</v>
      </c>
      <c r="N1734" s="26">
        <f>J1734*M1734</f>
        <v>286.33</v>
      </c>
      <c r="O1734" s="26">
        <f>L1734-N1734</f>
        <v>189.53</v>
      </c>
      <c r="P1734">
        <f>IF(AND(OR(Dashboard!$C$5="All",F1734=Dashboard!$C$5),OR(Dashboard!$G$5="All",I1734=Dashboard!$G$5),OR(Dashboard!$K$5="All",G1734=Dashboard!$K$5)),1,0)</f>
        <v>1</v>
      </c>
      <c r="Q1734">
        <f>IF(P1734=1,IF(COUNTIFS($C$2:C1734,C1734,$P$2:P1734,1)=1,1,0),0)</f>
        <v>1</v>
      </c>
    </row>
    <row r="1735">
      <c r="A1735" s="24" t="n">
        <v>46192</v>
      </c>
      <c r="B1735" s="25" t="n">
        <v>46174</v>
      </c>
      <c r="C1735" t="inlineStr">
        <is>
          <t>SO-26578</t>
        </is>
      </c>
      <c r="D1735" t="inlineStr">
        <is>
          <t>Rivelle Dining Room</t>
        </is>
      </c>
      <c r="E1735" t="inlineStr">
        <is>
          <t>Restaurant</t>
        </is>
      </c>
      <c r="F1735" t="inlineStr">
        <is>
          <t>Regional</t>
        </is>
      </c>
      <c r="G1735" t="inlineStr">
        <is>
          <t>Sam O.</t>
        </is>
      </c>
      <c r="H1735" t="inlineStr">
        <is>
          <t>Canned tomatoes 2.5kg</t>
        </is>
      </c>
      <c r="I1735" t="inlineStr">
        <is>
          <t>Dry goods</t>
        </is>
      </c>
      <c r="J1735" t="n">
        <v>4</v>
      </c>
      <c r="K1735" s="26" t="n">
        <v>8.19</v>
      </c>
      <c r="L1735" s="26">
        <f>J1735*K1735</f>
        <v>32.76</v>
      </c>
      <c r="M1735" s="26" t="n">
        <v>5.53</v>
      </c>
      <c r="N1735" s="26">
        <f>J1735*M1735</f>
        <v>22.12</v>
      </c>
      <c r="O1735" s="26">
        <f>L1735-N1735</f>
        <v>10.64</v>
      </c>
      <c r="P1735">
        <f>IF(AND(OR(Dashboard!$C$5="All",F1735=Dashboard!$C$5),OR(Dashboard!$G$5="All",I1735=Dashboard!$G$5),OR(Dashboard!$K$5="All",G1735=Dashboard!$K$5)),1,0)</f>
        <v>1</v>
      </c>
      <c r="Q1735">
        <f>IF(P1735=1,IF(COUNTIFS($C$2:C1735,C1735,$P$2:P1735,1)=1,1,0),0)</f>
        <v>0</v>
      </c>
    </row>
    <row r="1736">
      <c r="A1736" s="24" t="n">
        <v>46192</v>
      </c>
      <c r="B1736" s="25" t="n">
        <v>46174</v>
      </c>
      <c r="C1736" t="inlineStr">
        <is>
          <t>SO-26584</t>
        </is>
      </c>
      <c r="D1736" t="inlineStr">
        <is>
          <t>Umberlee Café</t>
        </is>
      </c>
      <c r="E1736" t="inlineStr">
        <is>
          <t>Café</t>
        </is>
      </c>
      <c r="F1736" t="inlineStr">
        <is>
          <t>East</t>
        </is>
      </c>
      <c r="G1736" t="inlineStr">
        <is>
          <t>Priya N.</t>
        </is>
      </c>
      <c r="H1736" t="inlineStr">
        <is>
          <t>Orange juice 2L x6</t>
        </is>
      </c>
      <c r="I1736" t="inlineStr">
        <is>
          <t>Beverages</t>
        </is>
      </c>
      <c r="J1736" t="n">
        <v>13</v>
      </c>
      <c r="K1736" s="26" t="n">
        <v>27.81</v>
      </c>
      <c r="L1736" s="26">
        <f>J1736*K1736</f>
        <v>361.53</v>
      </c>
      <c r="M1736" s="26" t="n">
        <v>16.53</v>
      </c>
      <c r="N1736" s="26">
        <f>J1736*M1736</f>
        <v>214.89</v>
      </c>
      <c r="O1736" s="26">
        <f>L1736-N1736</f>
        <v>146.64</v>
      </c>
      <c r="P1736">
        <f>IF(AND(OR(Dashboard!$C$5="All",F1736=Dashboard!$C$5),OR(Dashboard!$G$5="All",I1736=Dashboard!$G$5),OR(Dashboard!$K$5="All",G1736=Dashboard!$K$5)),1,0)</f>
        <v>1</v>
      </c>
      <c r="Q1736">
        <f>IF(P1736=1,IF(COUNTIFS($C$2:C1736,C1736,$P$2:P1736,1)=1,1,0),0)</f>
        <v>1</v>
      </c>
    </row>
    <row r="1737">
      <c r="A1737" s="24" t="n">
        <v>46192</v>
      </c>
      <c r="B1737" s="25" t="n">
        <v>46174</v>
      </c>
      <c r="C1737" t="inlineStr">
        <is>
          <t>SO-26584</t>
        </is>
      </c>
      <c r="D1737" t="inlineStr">
        <is>
          <t>Umberlee Café</t>
        </is>
      </c>
      <c r="E1737" t="inlineStr">
        <is>
          <t>Café</t>
        </is>
      </c>
      <c r="F1737" t="inlineStr">
        <is>
          <t>East</t>
        </is>
      </c>
      <c r="G1737" t="inlineStr">
        <is>
          <t>Priya N.</t>
        </is>
      </c>
      <c r="H1737" t="inlineStr">
        <is>
          <t>Chips 2.5kg x4</t>
        </is>
      </c>
      <c r="I1737" t="inlineStr">
        <is>
          <t>Frozen</t>
        </is>
      </c>
      <c r="J1737" t="n">
        <v>12</v>
      </c>
      <c r="K1737" s="26" t="n">
        <v>30.49</v>
      </c>
      <c r="L1737" s="26">
        <f>J1737*K1737</f>
        <v>365.88</v>
      </c>
      <c r="M1737" s="26" t="n">
        <v>21.29</v>
      </c>
      <c r="N1737" s="26">
        <f>J1737*M1737</f>
        <v>255.48</v>
      </c>
      <c r="O1737" s="26">
        <f>L1737-N1737</f>
        <v>110.4</v>
      </c>
      <c r="P1737">
        <f>IF(AND(OR(Dashboard!$C$5="All",F1737=Dashboard!$C$5),OR(Dashboard!$G$5="All",I1737=Dashboard!$G$5),OR(Dashboard!$K$5="All",G1737=Dashboard!$K$5)),1,0)</f>
        <v>1</v>
      </c>
      <c r="Q1737">
        <f>IF(P1737=1,IF(COUNTIFS($C$2:C1737,C1737,$P$2:P1737,1)=1,1,0),0)</f>
        <v>0</v>
      </c>
    </row>
    <row r="1738">
      <c r="A1738" s="24" t="n">
        <v>46192</v>
      </c>
      <c r="B1738" s="25" t="n">
        <v>46174</v>
      </c>
      <c r="C1738" t="inlineStr">
        <is>
          <t>SO-26585</t>
        </is>
      </c>
      <c r="D1738" t="inlineStr">
        <is>
          <t>Gorrowin Dining Room</t>
        </is>
      </c>
      <c r="E1738" t="inlineStr">
        <is>
          <t>Restaurant</t>
        </is>
      </c>
      <c r="F1738" t="inlineStr">
        <is>
          <t>West</t>
        </is>
      </c>
      <c r="G1738" t="inlineStr">
        <is>
          <t>Lena K.</t>
        </is>
      </c>
      <c r="H1738" t="inlineStr">
        <is>
          <t>Coffee beans 1kg</t>
        </is>
      </c>
      <c r="I1738" t="inlineStr">
        <is>
          <t>Beverages</t>
        </is>
      </c>
      <c r="J1738" t="n">
        <v>9</v>
      </c>
      <c r="K1738" s="26" t="n">
        <v>32.45</v>
      </c>
      <c r="L1738" s="26">
        <f>J1738*K1738</f>
        <v>292.05</v>
      </c>
      <c r="M1738" s="26" t="n">
        <v>20.78</v>
      </c>
      <c r="N1738" s="26">
        <f>J1738*M1738</f>
        <v>187.02</v>
      </c>
      <c r="O1738" s="26">
        <f>L1738-N1738</f>
        <v>105.03</v>
      </c>
      <c r="P1738">
        <f>IF(AND(OR(Dashboard!$C$5="All",F1738=Dashboard!$C$5),OR(Dashboard!$G$5="All",I1738=Dashboard!$G$5),OR(Dashboard!$K$5="All",G1738=Dashboard!$K$5)),1,0)</f>
        <v>1</v>
      </c>
      <c r="Q1738">
        <f>IF(P1738=1,IF(COUNTIFS($C$2:C1738,C1738,$P$2:P1738,1)=1,1,0),0)</f>
        <v>1</v>
      </c>
    </row>
    <row r="1739">
      <c r="A1739" s="24" t="n">
        <v>46192</v>
      </c>
      <c r="B1739" s="25" t="n">
        <v>46174</v>
      </c>
      <c r="C1739" t="inlineStr">
        <is>
          <t>SO-26585</t>
        </is>
      </c>
      <c r="D1739" t="inlineStr">
        <is>
          <t>Gorrowin Dining Room</t>
        </is>
      </c>
      <c r="E1739" t="inlineStr">
        <is>
          <t>Restaurant</t>
        </is>
      </c>
      <c r="F1739" t="inlineStr">
        <is>
          <t>West</t>
        </is>
      </c>
      <c r="G1739" t="inlineStr">
        <is>
          <t>Lena K.</t>
        </is>
      </c>
      <c r="H1739" t="inlineStr">
        <is>
          <t>Unsalted butter 5kg</t>
        </is>
      </c>
      <c r="I1739" t="inlineStr">
        <is>
          <t>Dairy &amp; eggs</t>
        </is>
      </c>
      <c r="J1739" t="n">
        <v>6</v>
      </c>
      <c r="K1739" s="26" t="n">
        <v>59.74</v>
      </c>
      <c r="L1739" s="26">
        <f>J1739*K1739</f>
        <v>358.44</v>
      </c>
      <c r="M1739" s="26" t="n">
        <v>45.4</v>
      </c>
      <c r="N1739" s="26">
        <f>J1739*M1739</f>
        <v>272.4</v>
      </c>
      <c r="O1739" s="26">
        <f>L1739-N1739</f>
        <v>86.04</v>
      </c>
      <c r="P1739">
        <f>IF(AND(OR(Dashboard!$C$5="All",F1739=Dashboard!$C$5),OR(Dashboard!$G$5="All",I1739=Dashboard!$G$5),OR(Dashboard!$K$5="All",G1739=Dashboard!$K$5)),1,0)</f>
        <v>1</v>
      </c>
      <c r="Q1739">
        <f>IF(P1739=1,IF(COUNTIFS($C$2:C1739,C1739,$P$2:P1739,1)=1,1,0),0)</f>
        <v>0</v>
      </c>
    </row>
    <row r="1740">
      <c r="A1740" s="24" t="n">
        <v>46192</v>
      </c>
      <c r="B1740" s="25" t="n">
        <v>46174</v>
      </c>
      <c r="C1740" t="inlineStr">
        <is>
          <t>SO-26585</t>
        </is>
      </c>
      <c r="D1740" t="inlineStr">
        <is>
          <t>Gorrowin Dining Room</t>
        </is>
      </c>
      <c r="E1740" t="inlineStr">
        <is>
          <t>Restaurant</t>
        </is>
      </c>
      <c r="F1740" t="inlineStr">
        <is>
          <t>West</t>
        </is>
      </c>
      <c r="G1740" t="inlineStr">
        <is>
          <t>Lena K.</t>
        </is>
      </c>
      <c r="H1740" t="inlineStr">
        <is>
          <t>Sourdough loaf x10</t>
        </is>
      </c>
      <c r="I1740" t="inlineStr">
        <is>
          <t>Bakery</t>
        </is>
      </c>
      <c r="J1740" t="n">
        <v>5</v>
      </c>
      <c r="K1740" s="26" t="n">
        <v>53.56</v>
      </c>
      <c r="L1740" s="26">
        <f>J1740*K1740</f>
        <v>267.8</v>
      </c>
      <c r="M1740" s="26" t="n">
        <v>30.61</v>
      </c>
      <c r="N1740" s="26">
        <f>J1740*M1740</f>
        <v>153.05</v>
      </c>
      <c r="O1740" s="26">
        <f>L1740-N1740</f>
        <v>114.75</v>
      </c>
      <c r="P1740">
        <f>IF(AND(OR(Dashboard!$C$5="All",F1740=Dashboard!$C$5),OR(Dashboard!$G$5="All",I1740=Dashboard!$G$5),OR(Dashboard!$K$5="All",G1740=Dashboard!$K$5)),1,0)</f>
        <v>1</v>
      </c>
      <c r="Q1740">
        <f>IF(P1740=1,IF(COUNTIFS($C$2:C1740,C1740,$P$2:P1740,1)=1,1,0),0)</f>
        <v>0</v>
      </c>
    </row>
    <row r="1741">
      <c r="A1741" s="24" t="n">
        <v>46192</v>
      </c>
      <c r="B1741" s="25" t="n">
        <v>46174</v>
      </c>
      <c r="C1741" t="inlineStr">
        <is>
          <t>SO-26585</t>
        </is>
      </c>
      <c r="D1741" t="inlineStr">
        <is>
          <t>Gorrowin Dining Room</t>
        </is>
      </c>
      <c r="E1741" t="inlineStr">
        <is>
          <t>Restaurant</t>
        </is>
      </c>
      <c r="F1741" t="inlineStr">
        <is>
          <t>West</t>
        </is>
      </c>
      <c r="G1741" t="inlineStr">
        <is>
          <t>Lena K.</t>
        </is>
      </c>
      <c r="H1741" t="inlineStr">
        <is>
          <t>Arborio rice 5kg</t>
        </is>
      </c>
      <c r="I1741" t="inlineStr">
        <is>
          <t>Dry goods</t>
        </is>
      </c>
      <c r="J1741" t="n">
        <v>7</v>
      </c>
      <c r="K1741" s="26" t="n">
        <v>21.94</v>
      </c>
      <c r="L1741" s="26">
        <f>J1741*K1741</f>
        <v>153.58</v>
      </c>
      <c r="M1741" s="26" t="n">
        <v>14.52</v>
      </c>
      <c r="N1741" s="26">
        <f>J1741*M1741</f>
        <v>101.64</v>
      </c>
      <c r="O1741" s="26">
        <f>L1741-N1741</f>
        <v>51.94</v>
      </c>
      <c r="P1741">
        <f>IF(AND(OR(Dashboard!$C$5="All",F1741=Dashboard!$C$5),OR(Dashboard!$G$5="All",I1741=Dashboard!$G$5),OR(Dashboard!$K$5="All",G1741=Dashboard!$K$5)),1,0)</f>
        <v>1</v>
      </c>
      <c r="Q1741">
        <f>IF(P1741=1,IF(COUNTIFS($C$2:C1741,C1741,$P$2:P1741,1)=1,1,0),0)</f>
        <v>0</v>
      </c>
    </row>
    <row r="1742">
      <c r="A1742" s="24" t="n">
        <v>46193</v>
      </c>
      <c r="B1742" s="25" t="n">
        <v>46174</v>
      </c>
      <c r="C1742" t="inlineStr">
        <is>
          <t>SO-26550</t>
        </is>
      </c>
      <c r="D1742" t="inlineStr">
        <is>
          <t>Elsbrook Coffee House</t>
        </is>
      </c>
      <c r="E1742" t="inlineStr">
        <is>
          <t>Café</t>
        </is>
      </c>
      <c r="F1742" t="inlineStr">
        <is>
          <t>South</t>
        </is>
      </c>
      <c r="G1742" t="inlineStr">
        <is>
          <t>Tom W.</t>
        </is>
      </c>
      <c r="H1742" t="inlineStr">
        <is>
          <t>Loose-leaf tea 500g</t>
        </is>
      </c>
      <c r="I1742" t="inlineStr">
        <is>
          <t>Beverages</t>
        </is>
      </c>
      <c r="J1742" t="n">
        <v>6</v>
      </c>
      <c r="K1742" s="26" t="n">
        <v>19.47</v>
      </c>
      <c r="L1742" s="26">
        <f>J1742*K1742</f>
        <v>116.82</v>
      </c>
      <c r="M1742" s="26" t="n">
        <v>12.5</v>
      </c>
      <c r="N1742" s="26">
        <f>J1742*M1742</f>
        <v>75</v>
      </c>
      <c r="O1742" s="26">
        <f>L1742-N1742</f>
        <v>41.82</v>
      </c>
      <c r="P1742">
        <f>IF(AND(OR(Dashboard!$C$5="All",F1742=Dashboard!$C$5),OR(Dashboard!$G$5="All",I1742=Dashboard!$G$5),OR(Dashboard!$K$5="All",G1742=Dashboard!$K$5)),1,0)</f>
        <v>1</v>
      </c>
      <c r="Q1742">
        <f>IF(P1742=1,IF(COUNTIFS($C$2:C1742,C1742,$P$2:P1742,1)=1,1,0),0)</f>
        <v>1</v>
      </c>
    </row>
    <row r="1743">
      <c r="A1743" s="24" t="n">
        <v>46193</v>
      </c>
      <c r="B1743" s="25" t="n">
        <v>46174</v>
      </c>
      <c r="C1743" t="inlineStr">
        <is>
          <t>SO-26550</t>
        </is>
      </c>
      <c r="D1743" t="inlineStr">
        <is>
          <t>Elsbrook Coffee House</t>
        </is>
      </c>
      <c r="E1743" t="inlineStr">
        <is>
          <t>Café</t>
        </is>
      </c>
      <c r="F1743" t="inlineStr">
        <is>
          <t>South</t>
        </is>
      </c>
      <c r="G1743" t="inlineStr">
        <is>
          <t>Tom W.</t>
        </is>
      </c>
      <c r="H1743" t="inlineStr">
        <is>
          <t>Barista milk 1L x12</t>
        </is>
      </c>
      <c r="I1743" t="inlineStr">
        <is>
          <t>Dairy &amp; eggs</t>
        </is>
      </c>
      <c r="J1743" t="n">
        <v>9</v>
      </c>
      <c r="K1743" s="26" t="n">
        <v>27.19</v>
      </c>
      <c r="L1743" s="26">
        <f>J1743*K1743</f>
        <v>244.71</v>
      </c>
      <c r="M1743" s="26" t="n">
        <v>20.64</v>
      </c>
      <c r="N1743" s="26">
        <f>J1743*M1743</f>
        <v>185.76</v>
      </c>
      <c r="O1743" s="26">
        <f>L1743-N1743</f>
        <v>58.95</v>
      </c>
      <c r="P1743">
        <f>IF(AND(OR(Dashboard!$C$5="All",F1743=Dashboard!$C$5),OR(Dashboard!$G$5="All",I1743=Dashboard!$G$5),OR(Dashboard!$K$5="All",G1743=Dashboard!$K$5)),1,0)</f>
        <v>1</v>
      </c>
      <c r="Q1743">
        <f>IF(P1743=1,IF(COUNTIFS($C$2:C1743,C1743,$P$2:P1743,1)=1,1,0),0)</f>
        <v>0</v>
      </c>
    </row>
    <row r="1744">
      <c r="A1744" s="24" t="n">
        <v>46193</v>
      </c>
      <c r="B1744" s="25" t="n">
        <v>46174</v>
      </c>
      <c r="C1744" t="inlineStr">
        <is>
          <t>SO-26554</t>
        </is>
      </c>
      <c r="D1744" t="inlineStr">
        <is>
          <t>Fennick Espresso Bar</t>
        </is>
      </c>
      <c r="E1744" t="inlineStr">
        <is>
          <t>Café</t>
        </is>
      </c>
      <c r="F1744" t="inlineStr">
        <is>
          <t>East</t>
        </is>
      </c>
      <c r="G1744" t="inlineStr">
        <is>
          <t>Priya N.</t>
        </is>
      </c>
      <c r="H1744" t="inlineStr">
        <is>
          <t>Sparkling water 24pk</t>
        </is>
      </c>
      <c r="I1744" t="inlineStr">
        <is>
          <t>Beverages</t>
        </is>
      </c>
      <c r="J1744" t="n">
        <v>14</v>
      </c>
      <c r="K1744" s="26" t="n">
        <v>22.25</v>
      </c>
      <c r="L1744" s="26">
        <f>J1744*K1744</f>
        <v>311.5</v>
      </c>
      <c r="M1744" s="26" t="n">
        <v>14.43</v>
      </c>
      <c r="N1744" s="26">
        <f>J1744*M1744</f>
        <v>202.02</v>
      </c>
      <c r="O1744" s="26">
        <f>L1744-N1744</f>
        <v>109.48</v>
      </c>
      <c r="P1744">
        <f>IF(AND(OR(Dashboard!$C$5="All",F1744=Dashboard!$C$5),OR(Dashboard!$G$5="All",I1744=Dashboard!$G$5),OR(Dashboard!$K$5="All",G1744=Dashboard!$K$5)),1,0)</f>
        <v>1</v>
      </c>
      <c r="Q1744">
        <f>IF(P1744=1,IF(COUNTIFS($C$2:C1744,C1744,$P$2:P1744,1)=1,1,0),0)</f>
        <v>1</v>
      </c>
    </row>
    <row r="1745">
      <c r="A1745" s="24" t="n">
        <v>46193</v>
      </c>
      <c r="B1745" s="25" t="n">
        <v>46174</v>
      </c>
      <c r="C1745" t="inlineStr">
        <is>
          <t>SO-26554</t>
        </is>
      </c>
      <c r="D1745" t="inlineStr">
        <is>
          <t>Fennick Espresso Bar</t>
        </is>
      </c>
      <c r="E1745" t="inlineStr">
        <is>
          <t>Café</t>
        </is>
      </c>
      <c r="F1745" t="inlineStr">
        <is>
          <t>East</t>
        </is>
      </c>
      <c r="G1745" t="inlineStr">
        <is>
          <t>Priya N.</t>
        </is>
      </c>
      <c r="H1745" t="inlineStr">
        <is>
          <t>Arborio rice 5kg</t>
        </is>
      </c>
      <c r="I1745" t="inlineStr">
        <is>
          <t>Dry goods</t>
        </is>
      </c>
      <c r="J1745" t="n">
        <v>11</v>
      </c>
      <c r="K1745" s="26" t="n">
        <v>21.94</v>
      </c>
      <c r="L1745" s="26">
        <f>J1745*K1745</f>
        <v>241.34</v>
      </c>
      <c r="M1745" s="26" t="n">
        <v>15.72</v>
      </c>
      <c r="N1745" s="26">
        <f>J1745*M1745</f>
        <v>172.92</v>
      </c>
      <c r="O1745" s="26">
        <f>L1745-N1745</f>
        <v>68.42</v>
      </c>
      <c r="P1745">
        <f>IF(AND(OR(Dashboard!$C$5="All",F1745=Dashboard!$C$5),OR(Dashboard!$G$5="All",I1745=Dashboard!$G$5),OR(Dashboard!$K$5="All",G1745=Dashboard!$K$5)),1,0)</f>
        <v>1</v>
      </c>
      <c r="Q1745">
        <f>IF(P1745=1,IF(COUNTIFS($C$2:C1745,C1745,$P$2:P1745,1)=1,1,0),0)</f>
        <v>0</v>
      </c>
    </row>
    <row r="1746">
      <c r="A1746" s="24" t="n">
        <v>46193</v>
      </c>
      <c r="B1746" s="25" t="n">
        <v>46174</v>
      </c>
      <c r="C1746" t="inlineStr">
        <is>
          <t>SO-26554</t>
        </is>
      </c>
      <c r="D1746" t="inlineStr">
        <is>
          <t>Fennick Espresso Bar</t>
        </is>
      </c>
      <c r="E1746" t="inlineStr">
        <is>
          <t>Café</t>
        </is>
      </c>
      <c r="F1746" t="inlineStr">
        <is>
          <t>East</t>
        </is>
      </c>
      <c r="G1746" t="inlineStr">
        <is>
          <t>Priya N.</t>
        </is>
      </c>
      <c r="H1746" t="inlineStr">
        <is>
          <t>Cheddar block 2kg</t>
        </is>
      </c>
      <c r="I1746" t="inlineStr">
        <is>
          <t>Dairy &amp; eggs</t>
        </is>
      </c>
      <c r="J1746" t="n">
        <v>8</v>
      </c>
      <c r="K1746" s="26" t="n">
        <v>32.45</v>
      </c>
      <c r="L1746" s="26">
        <f>J1746*K1746</f>
        <v>259.6</v>
      </c>
      <c r="M1746" s="26" t="n">
        <v>23.7</v>
      </c>
      <c r="N1746" s="26">
        <f>J1746*M1746</f>
        <v>189.6</v>
      </c>
      <c r="O1746" s="26">
        <f>L1746-N1746</f>
        <v>70</v>
      </c>
      <c r="P1746">
        <f>IF(AND(OR(Dashboard!$C$5="All",F1746=Dashboard!$C$5),OR(Dashboard!$G$5="All",I1746=Dashboard!$G$5),OR(Dashboard!$K$5="All",G1746=Dashboard!$K$5)),1,0)</f>
        <v>1</v>
      </c>
      <c r="Q1746">
        <f>IF(P1746=1,IF(COUNTIFS($C$2:C1746,C1746,$P$2:P1746,1)=1,1,0),0)</f>
        <v>0</v>
      </c>
    </row>
    <row r="1747">
      <c r="A1747" s="24" t="n">
        <v>46193</v>
      </c>
      <c r="B1747" s="25" t="n">
        <v>46174</v>
      </c>
      <c r="C1747" t="inlineStr">
        <is>
          <t>SO-26554</t>
        </is>
      </c>
      <c r="D1747" t="inlineStr">
        <is>
          <t>Fennick Espresso Bar</t>
        </is>
      </c>
      <c r="E1747" t="inlineStr">
        <is>
          <t>Café</t>
        </is>
      </c>
      <c r="F1747" t="inlineStr">
        <is>
          <t>East</t>
        </is>
      </c>
      <c r="G1747" t="inlineStr">
        <is>
          <t>Priya N.</t>
        </is>
      </c>
      <c r="H1747" t="inlineStr">
        <is>
          <t>Chips 2.5kg x4</t>
        </is>
      </c>
      <c r="I1747" t="inlineStr">
        <is>
          <t>Frozen</t>
        </is>
      </c>
      <c r="J1747" t="n">
        <v>6</v>
      </c>
      <c r="K1747" s="26" t="n">
        <v>30.49</v>
      </c>
      <c r="L1747" s="26">
        <f>J1747*K1747</f>
        <v>182.94</v>
      </c>
      <c r="M1747" s="26" t="n">
        <v>22.24</v>
      </c>
      <c r="N1747" s="26">
        <f>J1747*M1747</f>
        <v>133.44</v>
      </c>
      <c r="O1747" s="26">
        <f>L1747-N1747</f>
        <v>49.5</v>
      </c>
      <c r="P1747">
        <f>IF(AND(OR(Dashboard!$C$5="All",F1747=Dashboard!$C$5),OR(Dashboard!$G$5="All",I1747=Dashboard!$G$5),OR(Dashboard!$K$5="All",G1747=Dashboard!$K$5)),1,0)</f>
        <v>1</v>
      </c>
      <c r="Q1747">
        <f>IF(P1747=1,IF(COUNTIFS($C$2:C1747,C1747,$P$2:P1747,1)=1,1,0),0)</f>
        <v>0</v>
      </c>
    </row>
    <row r="1748">
      <c r="A1748" s="24" t="n">
        <v>46193</v>
      </c>
      <c r="B1748" s="25" t="n">
        <v>46174</v>
      </c>
      <c r="C1748" t="inlineStr">
        <is>
          <t>SO-26583</t>
        </is>
      </c>
      <c r="D1748" t="inlineStr">
        <is>
          <t>Quellow Kitchen</t>
        </is>
      </c>
      <c r="E1748" t="inlineStr">
        <is>
          <t>Restaurant</t>
        </is>
      </c>
      <c r="F1748" t="inlineStr">
        <is>
          <t>West</t>
        </is>
      </c>
      <c r="G1748" t="inlineStr">
        <is>
          <t>Lena K.</t>
        </is>
      </c>
      <c r="H1748" t="inlineStr">
        <is>
          <t>Sparkling water 24pk</t>
        </is>
      </c>
      <c r="I1748" t="inlineStr">
        <is>
          <t>Beverages</t>
        </is>
      </c>
      <c r="J1748" t="n">
        <v>5</v>
      </c>
      <c r="K1748" s="26" t="n">
        <v>22.25</v>
      </c>
      <c r="L1748" s="26">
        <f>J1748*K1748</f>
        <v>111.25</v>
      </c>
      <c r="M1748" s="26" t="n">
        <v>13.8</v>
      </c>
      <c r="N1748" s="26">
        <f>J1748*M1748</f>
        <v>69</v>
      </c>
      <c r="O1748" s="26">
        <f>L1748-N1748</f>
        <v>42.25</v>
      </c>
      <c r="P1748">
        <f>IF(AND(OR(Dashboard!$C$5="All",F1748=Dashboard!$C$5),OR(Dashboard!$G$5="All",I1748=Dashboard!$G$5),OR(Dashboard!$K$5="All",G1748=Dashboard!$K$5)),1,0)</f>
        <v>1</v>
      </c>
      <c r="Q1748">
        <f>IF(P1748=1,IF(COUNTIFS($C$2:C1748,C1748,$P$2:P1748,1)=1,1,0),0)</f>
        <v>1</v>
      </c>
    </row>
    <row r="1749">
      <c r="A1749" s="24" t="n">
        <v>46193</v>
      </c>
      <c r="B1749" s="25" t="n">
        <v>46174</v>
      </c>
      <c r="C1749" t="inlineStr">
        <is>
          <t>SO-26583</t>
        </is>
      </c>
      <c r="D1749" t="inlineStr">
        <is>
          <t>Quellow Kitchen</t>
        </is>
      </c>
      <c r="E1749" t="inlineStr">
        <is>
          <t>Restaurant</t>
        </is>
      </c>
      <c r="F1749" t="inlineStr">
        <is>
          <t>West</t>
        </is>
      </c>
      <c r="G1749" t="inlineStr">
        <is>
          <t>Lena K.</t>
        </is>
      </c>
      <c r="H1749" t="inlineStr">
        <is>
          <t>Gelato 5L</t>
        </is>
      </c>
      <c r="I1749" t="inlineStr">
        <is>
          <t>Frozen</t>
        </is>
      </c>
      <c r="J1749" t="n">
        <v>10</v>
      </c>
      <c r="K1749" s="26" t="n">
        <v>47.9</v>
      </c>
      <c r="L1749" s="26">
        <f>J1749*K1749</f>
        <v>479</v>
      </c>
      <c r="M1749" s="26" t="n">
        <v>34.52</v>
      </c>
      <c r="N1749" s="26">
        <f>J1749*M1749</f>
        <v>345.2</v>
      </c>
      <c r="O1749" s="26">
        <f>L1749-N1749</f>
        <v>133.8</v>
      </c>
      <c r="P1749">
        <f>IF(AND(OR(Dashboard!$C$5="All",F1749=Dashboard!$C$5),OR(Dashboard!$G$5="All",I1749=Dashboard!$G$5),OR(Dashboard!$K$5="All",G1749=Dashboard!$K$5)),1,0)</f>
        <v>1</v>
      </c>
      <c r="Q1749">
        <f>IF(P1749=1,IF(COUNTIFS($C$2:C1749,C1749,$P$2:P1749,1)=1,1,0),0)</f>
        <v>0</v>
      </c>
    </row>
    <row r="1750">
      <c r="A1750" s="24" t="n">
        <v>46193</v>
      </c>
      <c r="B1750" s="25" t="n">
        <v>46174</v>
      </c>
      <c r="C1750" t="inlineStr">
        <is>
          <t>SO-26583</t>
        </is>
      </c>
      <c r="D1750" t="inlineStr">
        <is>
          <t>Quellow Kitchen</t>
        </is>
      </c>
      <c r="E1750" t="inlineStr">
        <is>
          <t>Restaurant</t>
        </is>
      </c>
      <c r="F1750" t="inlineStr">
        <is>
          <t>West</t>
        </is>
      </c>
      <c r="G1750" t="inlineStr">
        <is>
          <t>Lena K.</t>
        </is>
      </c>
      <c r="H1750" t="inlineStr">
        <is>
          <t>Chickpeas 2kg</t>
        </is>
      </c>
      <c r="I1750" t="inlineStr">
        <is>
          <t>Dry goods</t>
        </is>
      </c>
      <c r="J1750" t="n">
        <v>11</v>
      </c>
      <c r="K1750" s="26" t="n">
        <v>9.48</v>
      </c>
      <c r="L1750" s="26">
        <f>J1750*K1750</f>
        <v>104.28</v>
      </c>
      <c r="M1750" s="26" t="n">
        <v>6.37</v>
      </c>
      <c r="N1750" s="26">
        <f>J1750*M1750</f>
        <v>70.07</v>
      </c>
      <c r="O1750" s="26">
        <f>L1750-N1750</f>
        <v>34.21</v>
      </c>
      <c r="P1750">
        <f>IF(AND(OR(Dashboard!$C$5="All",F1750=Dashboard!$C$5),OR(Dashboard!$G$5="All",I1750=Dashboard!$G$5),OR(Dashboard!$K$5="All",G1750=Dashboard!$K$5)),1,0)</f>
        <v>1</v>
      </c>
      <c r="Q1750">
        <f>IF(P1750=1,IF(COUNTIFS($C$2:C1750,C1750,$P$2:P1750,1)=1,1,0),0)</f>
        <v>0</v>
      </c>
    </row>
    <row r="1751">
      <c r="A1751" s="24" t="n">
        <v>46194</v>
      </c>
      <c r="B1751" s="25" t="n">
        <v>46174</v>
      </c>
      <c r="C1751" t="inlineStr">
        <is>
          <t>SO-26545</t>
        </is>
      </c>
      <c r="D1751" t="inlineStr">
        <is>
          <t>Ebberly Café</t>
        </is>
      </c>
      <c r="E1751" t="inlineStr">
        <is>
          <t>Café</t>
        </is>
      </c>
      <c r="F1751" t="inlineStr">
        <is>
          <t>North</t>
        </is>
      </c>
      <c r="G1751" t="inlineStr">
        <is>
          <t>Priya N.</t>
        </is>
      </c>
      <c r="H1751" t="inlineStr">
        <is>
          <t>Gelato 5L</t>
        </is>
      </c>
      <c r="I1751" t="inlineStr">
        <is>
          <t>Frozen</t>
        </is>
      </c>
      <c r="J1751" t="n">
        <v>10</v>
      </c>
      <c r="K1751" s="26" t="n">
        <v>47.9</v>
      </c>
      <c r="L1751" s="26">
        <f>J1751*K1751</f>
        <v>479</v>
      </c>
      <c r="M1751" s="26" t="n">
        <v>34.21</v>
      </c>
      <c r="N1751" s="26">
        <f>J1751*M1751</f>
        <v>342.1</v>
      </c>
      <c r="O1751" s="26">
        <f>L1751-N1751</f>
        <v>136.9</v>
      </c>
      <c r="P1751">
        <f>IF(AND(OR(Dashboard!$C$5="All",F1751=Dashboard!$C$5),OR(Dashboard!$G$5="All",I1751=Dashboard!$G$5),OR(Dashboard!$K$5="All",G1751=Dashboard!$K$5)),1,0)</f>
        <v>1</v>
      </c>
      <c r="Q1751">
        <f>IF(P1751=1,IF(COUNTIFS($C$2:C1751,C1751,$P$2:P1751,1)=1,1,0),0)</f>
        <v>1</v>
      </c>
    </row>
    <row r="1752">
      <c r="A1752" s="24" t="n">
        <v>46194</v>
      </c>
      <c r="B1752" s="25" t="n">
        <v>46174</v>
      </c>
      <c r="C1752" t="inlineStr">
        <is>
          <t>SO-26545</t>
        </is>
      </c>
      <c r="D1752" t="inlineStr">
        <is>
          <t>Ebberly Café</t>
        </is>
      </c>
      <c r="E1752" t="inlineStr">
        <is>
          <t>Café</t>
        </is>
      </c>
      <c r="F1752" t="inlineStr">
        <is>
          <t>North</t>
        </is>
      </c>
      <c r="G1752" t="inlineStr">
        <is>
          <t>Priya N.</t>
        </is>
      </c>
      <c r="H1752" t="inlineStr">
        <is>
          <t>Bagels x36</t>
        </is>
      </c>
      <c r="I1752" t="inlineStr">
        <is>
          <t>Bakery</t>
        </is>
      </c>
      <c r="J1752" t="n">
        <v>3</v>
      </c>
      <c r="K1752" s="26" t="n">
        <v>39.66</v>
      </c>
      <c r="L1752" s="26">
        <f>J1752*K1752</f>
        <v>118.98</v>
      </c>
      <c r="M1752" s="26" t="n">
        <v>23.65</v>
      </c>
      <c r="N1752" s="26">
        <f>J1752*M1752</f>
        <v>70.95</v>
      </c>
      <c r="O1752" s="26">
        <f>L1752-N1752</f>
        <v>48.03</v>
      </c>
      <c r="P1752">
        <f>IF(AND(OR(Dashboard!$C$5="All",F1752=Dashboard!$C$5),OR(Dashboard!$G$5="All",I1752=Dashboard!$G$5),OR(Dashboard!$K$5="All",G1752=Dashboard!$K$5)),1,0)</f>
        <v>1</v>
      </c>
      <c r="Q1752">
        <f>IF(P1752=1,IF(COUNTIFS($C$2:C1752,C1752,$P$2:P1752,1)=1,1,0),0)</f>
        <v>0</v>
      </c>
    </row>
    <row r="1753">
      <c r="A1753" s="24" t="n">
        <v>46195</v>
      </c>
      <c r="B1753" s="25" t="n">
        <v>46174</v>
      </c>
      <c r="C1753" t="inlineStr">
        <is>
          <t>SO-26571</t>
        </is>
      </c>
      <c r="D1753" t="inlineStr">
        <is>
          <t>Jarrock Canteen</t>
        </is>
      </c>
      <c r="E1753" t="inlineStr">
        <is>
          <t>Caterer</t>
        </is>
      </c>
      <c r="F1753" t="inlineStr">
        <is>
          <t>South</t>
        </is>
      </c>
      <c r="G1753" t="inlineStr">
        <is>
          <t>Tom W.</t>
        </is>
      </c>
      <c r="H1753" t="inlineStr">
        <is>
          <t>Rolled oats 5kg</t>
        </is>
      </c>
      <c r="I1753" t="inlineStr">
        <is>
          <t>Dry goods</t>
        </is>
      </c>
      <c r="J1753" t="n">
        <v>5</v>
      </c>
      <c r="K1753" s="26" t="n">
        <v>15.19</v>
      </c>
      <c r="L1753" s="26">
        <f>J1753*K1753</f>
        <v>75.95</v>
      </c>
      <c r="M1753" s="26" t="n">
        <v>10.78</v>
      </c>
      <c r="N1753" s="26">
        <f>J1753*M1753</f>
        <v>53.9</v>
      </c>
      <c r="O1753" s="26">
        <f>L1753-N1753</f>
        <v>22.05</v>
      </c>
      <c r="P1753">
        <f>IF(AND(OR(Dashboard!$C$5="All",F1753=Dashboard!$C$5),OR(Dashboard!$G$5="All",I1753=Dashboard!$G$5),OR(Dashboard!$K$5="All",G1753=Dashboard!$K$5)),1,0)</f>
        <v>1</v>
      </c>
      <c r="Q1753">
        <f>IF(P1753=1,IF(COUNTIFS($C$2:C1753,C1753,$P$2:P1753,1)=1,1,0),0)</f>
        <v>1</v>
      </c>
    </row>
    <row r="1754">
      <c r="A1754" s="24" t="n">
        <v>46195</v>
      </c>
      <c r="B1754" s="25" t="n">
        <v>46174</v>
      </c>
      <c r="C1754" t="inlineStr">
        <is>
          <t>SO-26571</t>
        </is>
      </c>
      <c r="D1754" t="inlineStr">
        <is>
          <t>Jarrock Canteen</t>
        </is>
      </c>
      <c r="E1754" t="inlineStr">
        <is>
          <t>Caterer</t>
        </is>
      </c>
      <c r="F1754" t="inlineStr">
        <is>
          <t>South</t>
        </is>
      </c>
      <c r="G1754" t="inlineStr">
        <is>
          <t>Tom W.</t>
        </is>
      </c>
      <c r="H1754" t="inlineStr">
        <is>
          <t>Full cream milk 2L x6</t>
        </is>
      </c>
      <c r="I1754" t="inlineStr">
        <is>
          <t>Dairy &amp; eggs</t>
        </is>
      </c>
      <c r="J1754" t="n">
        <v>7</v>
      </c>
      <c r="K1754" s="26" t="n">
        <v>16.07</v>
      </c>
      <c r="L1754" s="26">
        <f>J1754*K1754</f>
        <v>112.49</v>
      </c>
      <c r="M1754" s="26" t="n">
        <v>11.75</v>
      </c>
      <c r="N1754" s="26">
        <f>J1754*M1754</f>
        <v>82.25</v>
      </c>
      <c r="O1754" s="26">
        <f>L1754-N1754</f>
        <v>30.24</v>
      </c>
      <c r="P1754">
        <f>IF(AND(OR(Dashboard!$C$5="All",F1754=Dashboard!$C$5),OR(Dashboard!$G$5="All",I1754=Dashboard!$G$5),OR(Dashboard!$K$5="All",G1754=Dashboard!$K$5)),1,0)</f>
        <v>1</v>
      </c>
      <c r="Q1754">
        <f>IF(P1754=1,IF(COUNTIFS($C$2:C1754,C1754,$P$2:P1754,1)=1,1,0),0)</f>
        <v>0</v>
      </c>
    </row>
    <row r="1755">
      <c r="A1755" s="24" t="n">
        <v>46195</v>
      </c>
      <c r="B1755" s="25" t="n">
        <v>46174</v>
      </c>
      <c r="C1755" t="inlineStr">
        <is>
          <t>SO-26571</t>
        </is>
      </c>
      <c r="D1755" t="inlineStr">
        <is>
          <t>Jarrock Canteen</t>
        </is>
      </c>
      <c r="E1755" t="inlineStr">
        <is>
          <t>Caterer</t>
        </is>
      </c>
      <c r="F1755" t="inlineStr">
        <is>
          <t>South</t>
        </is>
      </c>
      <c r="G1755" t="inlineStr">
        <is>
          <t>Tom W.</t>
        </is>
      </c>
      <c r="H1755" t="inlineStr">
        <is>
          <t>Chips 2.5kg x4</t>
        </is>
      </c>
      <c r="I1755" t="inlineStr">
        <is>
          <t>Frozen</t>
        </is>
      </c>
      <c r="J1755" t="n">
        <v>2</v>
      </c>
      <c r="K1755" s="26" t="n">
        <v>30.49</v>
      </c>
      <c r="L1755" s="26">
        <f>J1755*K1755</f>
        <v>60.98</v>
      </c>
      <c r="M1755" s="26" t="n">
        <v>22.7</v>
      </c>
      <c r="N1755" s="26">
        <f>J1755*M1755</f>
        <v>45.4</v>
      </c>
      <c r="O1755" s="26">
        <f>L1755-N1755</f>
        <v>15.58</v>
      </c>
      <c r="P1755">
        <f>IF(AND(OR(Dashboard!$C$5="All",F1755=Dashboard!$C$5),OR(Dashboard!$G$5="All",I1755=Dashboard!$G$5),OR(Dashboard!$K$5="All",G1755=Dashboard!$K$5)),1,0)</f>
        <v>1</v>
      </c>
      <c r="Q1755">
        <f>IF(P1755=1,IF(COUNTIFS($C$2:C1755,C1755,$P$2:P1755,1)=1,1,0),0)</f>
        <v>0</v>
      </c>
    </row>
    <row r="1756">
      <c r="A1756" s="24" t="n">
        <v>46196</v>
      </c>
      <c r="B1756" s="25" t="n">
        <v>46174</v>
      </c>
      <c r="C1756" t="inlineStr">
        <is>
          <t>SO-26555</t>
        </is>
      </c>
      <c r="D1756" t="inlineStr">
        <is>
          <t>Istowe Coffee House</t>
        </is>
      </c>
      <c r="E1756" t="inlineStr">
        <is>
          <t>Café</t>
        </is>
      </c>
      <c r="F1756" t="inlineStr">
        <is>
          <t>North</t>
        </is>
      </c>
      <c r="G1756" t="inlineStr">
        <is>
          <t>Priya N.</t>
        </is>
      </c>
      <c r="H1756" t="inlineStr">
        <is>
          <t>Bagels x36</t>
        </is>
      </c>
      <c r="I1756" t="inlineStr">
        <is>
          <t>Bakery</t>
        </is>
      </c>
      <c r="J1756" t="n">
        <v>7</v>
      </c>
      <c r="K1756" s="26" t="n">
        <v>39.66</v>
      </c>
      <c r="L1756" s="26">
        <f>J1756*K1756</f>
        <v>277.62</v>
      </c>
      <c r="M1756" s="26" t="n">
        <v>23.75</v>
      </c>
      <c r="N1756" s="26">
        <f>J1756*M1756</f>
        <v>166.25</v>
      </c>
      <c r="O1756" s="26">
        <f>L1756-N1756</f>
        <v>111.37</v>
      </c>
      <c r="P1756">
        <f>IF(AND(OR(Dashboard!$C$5="All",F1756=Dashboard!$C$5),OR(Dashboard!$G$5="All",I1756=Dashboard!$G$5),OR(Dashboard!$K$5="All",G1756=Dashboard!$K$5)),1,0)</f>
        <v>1</v>
      </c>
      <c r="Q1756">
        <f>IF(P1756=1,IF(COUNTIFS($C$2:C1756,C1756,$P$2:P1756,1)=1,1,0),0)</f>
        <v>1</v>
      </c>
    </row>
    <row r="1757">
      <c r="A1757" s="24" t="n">
        <v>46196</v>
      </c>
      <c r="B1757" s="25" t="n">
        <v>46174</v>
      </c>
      <c r="C1757" t="inlineStr">
        <is>
          <t>SO-26555</t>
        </is>
      </c>
      <c r="D1757" t="inlineStr">
        <is>
          <t>Istowe Coffee House</t>
        </is>
      </c>
      <c r="E1757" t="inlineStr">
        <is>
          <t>Café</t>
        </is>
      </c>
      <c r="F1757" t="inlineStr">
        <is>
          <t>North</t>
        </is>
      </c>
      <c r="G1757" t="inlineStr">
        <is>
          <t>Priya N.</t>
        </is>
      </c>
      <c r="H1757" t="inlineStr">
        <is>
          <t>Coffee beans 1kg</t>
        </is>
      </c>
      <c r="I1757" t="inlineStr">
        <is>
          <t>Beverages</t>
        </is>
      </c>
      <c r="J1757" t="n">
        <v>3</v>
      </c>
      <c r="K1757" s="26" t="n">
        <v>32.45</v>
      </c>
      <c r="L1757" s="26">
        <f>J1757*K1757</f>
        <v>97.35</v>
      </c>
      <c r="M1757" s="26" t="n">
        <v>19.45</v>
      </c>
      <c r="N1757" s="26">
        <f>J1757*M1757</f>
        <v>58.35</v>
      </c>
      <c r="O1757" s="26">
        <f>L1757-N1757</f>
        <v>39</v>
      </c>
      <c r="P1757">
        <f>IF(AND(OR(Dashboard!$C$5="All",F1757=Dashboard!$C$5),OR(Dashboard!$G$5="All",I1757=Dashboard!$G$5),OR(Dashboard!$K$5="All",G1757=Dashboard!$K$5)),1,0)</f>
        <v>1</v>
      </c>
      <c r="Q1757">
        <f>IF(P1757=1,IF(COUNTIFS($C$2:C1757,C1757,$P$2:P1757,1)=1,1,0),0)</f>
        <v>0</v>
      </c>
    </row>
    <row r="1758">
      <c r="A1758" s="24" t="n">
        <v>46196</v>
      </c>
      <c r="B1758" s="25" t="n">
        <v>46174</v>
      </c>
      <c r="C1758" t="inlineStr">
        <is>
          <t>SO-26555</t>
        </is>
      </c>
      <c r="D1758" t="inlineStr">
        <is>
          <t>Istowe Coffee House</t>
        </is>
      </c>
      <c r="E1758" t="inlineStr">
        <is>
          <t>Café</t>
        </is>
      </c>
      <c r="F1758" t="inlineStr">
        <is>
          <t>North</t>
        </is>
      </c>
      <c r="G1758" t="inlineStr">
        <is>
          <t>Priya N.</t>
        </is>
      </c>
      <c r="H1758" t="inlineStr">
        <is>
          <t>Full cream milk 2L x6</t>
        </is>
      </c>
      <c r="I1758" t="inlineStr">
        <is>
          <t>Dairy &amp; eggs</t>
        </is>
      </c>
      <c r="J1758" t="n">
        <v>3</v>
      </c>
      <c r="K1758" s="26" t="n">
        <v>16.07</v>
      </c>
      <c r="L1758" s="26">
        <f>J1758*K1758</f>
        <v>48.21</v>
      </c>
      <c r="M1758" s="26" t="n">
        <v>12.21</v>
      </c>
      <c r="N1758" s="26">
        <f>J1758*M1758</f>
        <v>36.63</v>
      </c>
      <c r="O1758" s="26">
        <f>L1758-N1758</f>
        <v>11.58</v>
      </c>
      <c r="P1758">
        <f>IF(AND(OR(Dashboard!$C$5="All",F1758=Dashboard!$C$5),OR(Dashboard!$G$5="All",I1758=Dashboard!$G$5),OR(Dashboard!$K$5="All",G1758=Dashboard!$K$5)),1,0)</f>
        <v>1</v>
      </c>
      <c r="Q1758">
        <f>IF(P1758=1,IF(COUNTIFS($C$2:C1758,C1758,$P$2:P1758,1)=1,1,0),0)</f>
        <v>0</v>
      </c>
    </row>
    <row r="1759">
      <c r="A1759" s="24" t="n">
        <v>46196</v>
      </c>
      <c r="B1759" s="25" t="n">
        <v>46174</v>
      </c>
      <c r="C1759" t="inlineStr">
        <is>
          <t>SO-26555</t>
        </is>
      </c>
      <c r="D1759" t="inlineStr">
        <is>
          <t>Istowe Coffee House</t>
        </is>
      </c>
      <c r="E1759" t="inlineStr">
        <is>
          <t>Café</t>
        </is>
      </c>
      <c r="F1759" t="inlineStr">
        <is>
          <t>North</t>
        </is>
      </c>
      <c r="G1759" t="inlineStr">
        <is>
          <t>Priya N.</t>
        </is>
      </c>
      <c r="H1759" t="inlineStr">
        <is>
          <t>Plain flour 12.5kg</t>
        </is>
      </c>
      <c r="I1759" t="inlineStr">
        <is>
          <t>Dry goods</t>
        </is>
      </c>
      <c r="J1759" t="n">
        <v>2</v>
      </c>
      <c r="K1759" s="26" t="n">
        <v>25.34</v>
      </c>
      <c r="L1759" s="26">
        <f>J1759*K1759</f>
        <v>50.68</v>
      </c>
      <c r="M1759" s="26" t="n">
        <v>17.95</v>
      </c>
      <c r="N1759" s="26">
        <f>J1759*M1759</f>
        <v>35.9</v>
      </c>
      <c r="O1759" s="26">
        <f>L1759-N1759</f>
        <v>14.78</v>
      </c>
      <c r="P1759">
        <f>IF(AND(OR(Dashboard!$C$5="All",F1759=Dashboard!$C$5),OR(Dashboard!$G$5="All",I1759=Dashboard!$G$5),OR(Dashboard!$K$5="All",G1759=Dashboard!$K$5)),1,0)</f>
        <v>1</v>
      </c>
      <c r="Q1759">
        <f>IF(P1759=1,IF(COUNTIFS($C$2:C1759,C1759,$P$2:P1759,1)=1,1,0),0)</f>
        <v>0</v>
      </c>
    </row>
    <row r="1760">
      <c r="A1760" s="24" t="n">
        <v>46197</v>
      </c>
      <c r="B1760" s="25" t="n">
        <v>46174</v>
      </c>
      <c r="C1760" t="inlineStr">
        <is>
          <t>SO-26572</t>
        </is>
      </c>
      <c r="D1760" t="inlineStr">
        <is>
          <t>Jarrock Canteen</t>
        </is>
      </c>
      <c r="E1760" t="inlineStr">
        <is>
          <t>Caterer</t>
        </is>
      </c>
      <c r="F1760" t="inlineStr">
        <is>
          <t>South</t>
        </is>
      </c>
      <c r="G1760" t="inlineStr">
        <is>
          <t>Tom W.</t>
        </is>
      </c>
      <c r="H1760" t="inlineStr">
        <is>
          <t>Brioche buns x24</t>
        </is>
      </c>
      <c r="I1760" t="inlineStr">
        <is>
          <t>Bakery</t>
        </is>
      </c>
      <c r="J1760" t="n">
        <v>11</v>
      </c>
      <c r="K1760" s="26" t="n">
        <v>27.19</v>
      </c>
      <c r="L1760" s="26">
        <f>J1760*K1760</f>
        <v>299.09</v>
      </c>
      <c r="M1760" s="26" t="n">
        <v>15.86</v>
      </c>
      <c r="N1760" s="26">
        <f>J1760*M1760</f>
        <v>174.46</v>
      </c>
      <c r="O1760" s="26">
        <f>L1760-N1760</f>
        <v>124.63</v>
      </c>
      <c r="P1760">
        <f>IF(AND(OR(Dashboard!$C$5="All",F1760=Dashboard!$C$5),OR(Dashboard!$G$5="All",I1760=Dashboard!$G$5),OR(Dashboard!$K$5="All",G1760=Dashboard!$K$5)),1,0)</f>
        <v>1</v>
      </c>
      <c r="Q1760">
        <f>IF(P1760=1,IF(COUNTIFS($C$2:C1760,C1760,$P$2:P1760,1)=1,1,0),0)</f>
        <v>1</v>
      </c>
    </row>
    <row r="1761">
      <c r="A1761" s="24" t="n">
        <v>46197</v>
      </c>
      <c r="B1761" s="25" t="n">
        <v>46174</v>
      </c>
      <c r="C1761" t="inlineStr">
        <is>
          <t>SO-26572</t>
        </is>
      </c>
      <c r="D1761" t="inlineStr">
        <is>
          <t>Jarrock Canteen</t>
        </is>
      </c>
      <c r="E1761" t="inlineStr">
        <is>
          <t>Caterer</t>
        </is>
      </c>
      <c r="F1761" t="inlineStr">
        <is>
          <t>South</t>
        </is>
      </c>
      <c r="G1761" t="inlineStr">
        <is>
          <t>Tom W.</t>
        </is>
      </c>
      <c r="H1761" t="inlineStr">
        <is>
          <t>Orange juice 2L x6</t>
        </is>
      </c>
      <c r="I1761" t="inlineStr">
        <is>
          <t>Beverages</t>
        </is>
      </c>
      <c r="J1761" t="n">
        <v>3</v>
      </c>
      <c r="K1761" s="26" t="n">
        <v>27.81</v>
      </c>
      <c r="L1761" s="26">
        <f>J1761*K1761</f>
        <v>83.43</v>
      </c>
      <c r="M1761" s="26" t="n">
        <v>16.88</v>
      </c>
      <c r="N1761" s="26">
        <f>J1761*M1761</f>
        <v>50.64</v>
      </c>
      <c r="O1761" s="26">
        <f>L1761-N1761</f>
        <v>32.79</v>
      </c>
      <c r="P1761">
        <f>IF(AND(OR(Dashboard!$C$5="All",F1761=Dashboard!$C$5),OR(Dashboard!$G$5="All",I1761=Dashboard!$G$5),OR(Dashboard!$K$5="All",G1761=Dashboard!$K$5)),1,0)</f>
        <v>1</v>
      </c>
      <c r="Q1761">
        <f>IF(P1761=1,IF(COUNTIFS($C$2:C1761,C1761,$P$2:P1761,1)=1,1,0),0)</f>
        <v>0</v>
      </c>
    </row>
    <row r="1762">
      <c r="A1762" s="24" t="n">
        <v>46197</v>
      </c>
      <c r="B1762" s="25" t="n">
        <v>46174</v>
      </c>
      <c r="C1762" t="inlineStr">
        <is>
          <t>SO-26572</t>
        </is>
      </c>
      <c r="D1762" t="inlineStr">
        <is>
          <t>Jarrock Canteen</t>
        </is>
      </c>
      <c r="E1762" t="inlineStr">
        <is>
          <t>Caterer</t>
        </is>
      </c>
      <c r="F1762" t="inlineStr">
        <is>
          <t>South</t>
        </is>
      </c>
      <c r="G1762" t="inlineStr">
        <is>
          <t>Tom W.</t>
        </is>
      </c>
      <c r="H1762" t="inlineStr">
        <is>
          <t>Chickpeas 2kg</t>
        </is>
      </c>
      <c r="I1762" t="inlineStr">
        <is>
          <t>Dry goods</t>
        </is>
      </c>
      <c r="J1762" t="n">
        <v>4</v>
      </c>
      <c r="K1762" s="26" t="n">
        <v>9.48</v>
      </c>
      <c r="L1762" s="26">
        <f>J1762*K1762</f>
        <v>37.92</v>
      </c>
      <c r="M1762" s="26" t="n">
        <v>6.71</v>
      </c>
      <c r="N1762" s="26">
        <f>J1762*M1762</f>
        <v>26.84</v>
      </c>
      <c r="O1762" s="26">
        <f>L1762-N1762</f>
        <v>11.08</v>
      </c>
      <c r="P1762">
        <f>IF(AND(OR(Dashboard!$C$5="All",F1762=Dashboard!$C$5),OR(Dashboard!$G$5="All",I1762=Dashboard!$G$5),OR(Dashboard!$K$5="All",G1762=Dashboard!$K$5)),1,0)</f>
        <v>1</v>
      </c>
      <c r="Q1762">
        <f>IF(P1762=1,IF(COUNTIFS($C$2:C1762,C1762,$P$2:P1762,1)=1,1,0),0)</f>
        <v>0</v>
      </c>
    </row>
    <row r="1763">
      <c r="A1763" s="24" t="n">
        <v>46199</v>
      </c>
      <c r="B1763" s="25" t="n">
        <v>46174</v>
      </c>
      <c r="C1763" t="inlineStr">
        <is>
          <t>SO-26559</t>
        </is>
      </c>
      <c r="D1763" t="inlineStr">
        <is>
          <t>Vantrey Pantry</t>
        </is>
      </c>
      <c r="E1763" t="inlineStr">
        <is>
          <t>Grocer</t>
        </is>
      </c>
      <c r="F1763" t="inlineStr">
        <is>
          <t>West</t>
        </is>
      </c>
      <c r="G1763" t="inlineStr">
        <is>
          <t>Lena K.</t>
        </is>
      </c>
      <c r="H1763" t="inlineStr">
        <is>
          <t>Sparkling water 24pk</t>
        </is>
      </c>
      <c r="I1763" t="inlineStr">
        <is>
          <t>Beverages</t>
        </is>
      </c>
      <c r="J1763" t="n">
        <v>25</v>
      </c>
      <c r="K1763" s="26" t="n">
        <v>22.25</v>
      </c>
      <c r="L1763" s="26">
        <f>J1763*K1763</f>
        <v>556.25</v>
      </c>
      <c r="M1763" s="26" t="n">
        <v>14.03</v>
      </c>
      <c r="N1763" s="26">
        <f>J1763*M1763</f>
        <v>350.75</v>
      </c>
      <c r="O1763" s="26">
        <f>L1763-N1763</f>
        <v>205.5</v>
      </c>
      <c r="P1763">
        <f>IF(AND(OR(Dashboard!$C$5="All",F1763=Dashboard!$C$5),OR(Dashboard!$G$5="All",I1763=Dashboard!$G$5),OR(Dashboard!$K$5="All",G1763=Dashboard!$K$5)),1,0)</f>
        <v>1</v>
      </c>
      <c r="Q1763">
        <f>IF(P1763=1,IF(COUNTIFS($C$2:C1763,C1763,$P$2:P1763,1)=1,1,0),0)</f>
        <v>1</v>
      </c>
    </row>
    <row r="1764">
      <c r="A1764" s="24" t="n">
        <v>46199</v>
      </c>
      <c r="B1764" s="25" t="n">
        <v>46174</v>
      </c>
      <c r="C1764" t="inlineStr">
        <is>
          <t>SO-26559</t>
        </is>
      </c>
      <c r="D1764" t="inlineStr">
        <is>
          <t>Vantrey Pantry</t>
        </is>
      </c>
      <c r="E1764" t="inlineStr">
        <is>
          <t>Grocer</t>
        </is>
      </c>
      <c r="F1764" t="inlineStr">
        <is>
          <t>West</t>
        </is>
      </c>
      <c r="G1764" t="inlineStr">
        <is>
          <t>Lena K.</t>
        </is>
      </c>
      <c r="H1764" t="inlineStr">
        <is>
          <t>Arborio rice 5kg</t>
        </is>
      </c>
      <c r="I1764" t="inlineStr">
        <is>
          <t>Dry goods</t>
        </is>
      </c>
      <c r="J1764" t="n">
        <v>16</v>
      </c>
      <c r="K1764" s="26" t="n">
        <v>21.94</v>
      </c>
      <c r="L1764" s="26">
        <f>J1764*K1764</f>
        <v>351.04</v>
      </c>
      <c r="M1764" s="26" t="n">
        <v>15.08</v>
      </c>
      <c r="N1764" s="26">
        <f>J1764*M1764</f>
        <v>241.28</v>
      </c>
      <c r="O1764" s="26">
        <f>L1764-N1764</f>
        <v>109.76</v>
      </c>
      <c r="P1764">
        <f>IF(AND(OR(Dashboard!$C$5="All",F1764=Dashboard!$C$5),OR(Dashboard!$G$5="All",I1764=Dashboard!$G$5),OR(Dashboard!$K$5="All",G1764=Dashboard!$K$5)),1,0)</f>
        <v>1</v>
      </c>
      <c r="Q1764">
        <f>IF(P1764=1,IF(COUNTIFS($C$2:C1764,C1764,$P$2:P1764,1)=1,1,0),0)</f>
        <v>0</v>
      </c>
    </row>
    <row r="1765">
      <c r="A1765" s="24" t="n">
        <v>46199</v>
      </c>
      <c r="B1765" s="25" t="n">
        <v>46174</v>
      </c>
      <c r="C1765" t="inlineStr">
        <is>
          <t>SO-26559</t>
        </is>
      </c>
      <c r="D1765" t="inlineStr">
        <is>
          <t>Vantrey Pantry</t>
        </is>
      </c>
      <c r="E1765" t="inlineStr">
        <is>
          <t>Grocer</t>
        </is>
      </c>
      <c r="F1765" t="inlineStr">
        <is>
          <t>West</t>
        </is>
      </c>
      <c r="G1765" t="inlineStr">
        <is>
          <t>Lena K.</t>
        </is>
      </c>
      <c r="H1765" t="inlineStr">
        <is>
          <t>Gelato 5L</t>
        </is>
      </c>
      <c r="I1765" t="inlineStr">
        <is>
          <t>Frozen</t>
        </is>
      </c>
      <c r="J1765" t="n">
        <v>28</v>
      </c>
      <c r="K1765" s="26" t="n">
        <v>47.9</v>
      </c>
      <c r="L1765" s="26">
        <f>J1765*K1765</f>
        <v>1341.2</v>
      </c>
      <c r="M1765" s="26" t="n">
        <v>33.74</v>
      </c>
      <c r="N1765" s="26">
        <f>J1765*M1765</f>
        <v>944.72</v>
      </c>
      <c r="O1765" s="26">
        <f>L1765-N1765</f>
        <v>396.48</v>
      </c>
      <c r="P1765">
        <f>IF(AND(OR(Dashboard!$C$5="All",F1765=Dashboard!$C$5),OR(Dashboard!$G$5="All",I1765=Dashboard!$G$5),OR(Dashboard!$K$5="All",G1765=Dashboard!$K$5)),1,0)</f>
        <v>1</v>
      </c>
      <c r="Q1765">
        <f>IF(P1765=1,IF(COUNTIFS($C$2:C1765,C1765,$P$2:P1765,1)=1,1,0),0)</f>
        <v>0</v>
      </c>
    </row>
    <row r="1766">
      <c r="A1766" s="24" t="n">
        <v>46199</v>
      </c>
      <c r="B1766" s="25" t="n">
        <v>46174</v>
      </c>
      <c r="C1766" t="inlineStr">
        <is>
          <t>SO-26559</t>
        </is>
      </c>
      <c r="D1766" t="inlineStr">
        <is>
          <t>Vantrey Pantry</t>
        </is>
      </c>
      <c r="E1766" t="inlineStr">
        <is>
          <t>Grocer</t>
        </is>
      </c>
      <c r="F1766" t="inlineStr">
        <is>
          <t>West</t>
        </is>
      </c>
      <c r="G1766" t="inlineStr">
        <is>
          <t>Lena K.</t>
        </is>
      </c>
      <c r="H1766" t="inlineStr">
        <is>
          <t>Free-range eggs 15dz</t>
        </is>
      </c>
      <c r="I1766" t="inlineStr">
        <is>
          <t>Dairy &amp; eggs</t>
        </is>
      </c>
      <c r="J1766" t="n">
        <v>11</v>
      </c>
      <c r="K1766" s="26" t="n">
        <v>86.52</v>
      </c>
      <c r="L1766" s="26">
        <f>J1766*K1766</f>
        <v>951.72</v>
      </c>
      <c r="M1766" s="26" t="n">
        <v>66.76000000000001</v>
      </c>
      <c r="N1766" s="26">
        <f>J1766*M1766</f>
        <v>734.36</v>
      </c>
      <c r="O1766" s="26">
        <f>L1766-N1766</f>
        <v>217.36</v>
      </c>
      <c r="P1766">
        <f>IF(AND(OR(Dashboard!$C$5="All",F1766=Dashboard!$C$5),OR(Dashboard!$G$5="All",I1766=Dashboard!$G$5),OR(Dashboard!$K$5="All",G1766=Dashboard!$K$5)),1,0)</f>
        <v>1</v>
      </c>
      <c r="Q1766">
        <f>IF(P1766=1,IF(COUNTIFS($C$2:C1766,C1766,$P$2:P1766,1)=1,1,0),0)</f>
        <v>0</v>
      </c>
    </row>
    <row r="1767">
      <c r="A1767" s="24" t="n">
        <v>46199</v>
      </c>
      <c r="B1767" s="25" t="n">
        <v>46174</v>
      </c>
      <c r="C1767" t="inlineStr">
        <is>
          <t>SO-26570</t>
        </is>
      </c>
      <c r="D1767" t="inlineStr">
        <is>
          <t>Thornable Kitchen</t>
        </is>
      </c>
      <c r="E1767" t="inlineStr">
        <is>
          <t>Restaurant</t>
        </is>
      </c>
      <c r="F1767" t="inlineStr">
        <is>
          <t>South</t>
        </is>
      </c>
      <c r="G1767" t="inlineStr">
        <is>
          <t>Tom W.</t>
        </is>
      </c>
      <c r="H1767" t="inlineStr">
        <is>
          <t>Chickpeas 2kg</t>
        </is>
      </c>
      <c r="I1767" t="inlineStr">
        <is>
          <t>Dry goods</t>
        </is>
      </c>
      <c r="J1767" t="n">
        <v>9</v>
      </c>
      <c r="K1767" s="26" t="n">
        <v>9.48</v>
      </c>
      <c r="L1767" s="26">
        <f>J1767*K1767</f>
        <v>85.32</v>
      </c>
      <c r="M1767" s="26" t="n">
        <v>6.68</v>
      </c>
      <c r="N1767" s="26">
        <f>J1767*M1767</f>
        <v>60.12</v>
      </c>
      <c r="O1767" s="26">
        <f>L1767-N1767</f>
        <v>25.2</v>
      </c>
      <c r="P1767">
        <f>IF(AND(OR(Dashboard!$C$5="All",F1767=Dashboard!$C$5),OR(Dashboard!$G$5="All",I1767=Dashboard!$G$5),OR(Dashboard!$K$5="All",G1767=Dashboard!$K$5)),1,0)</f>
        <v>1</v>
      </c>
      <c r="Q1767">
        <f>IF(P1767=1,IF(COUNTIFS($C$2:C1767,C1767,$P$2:P1767,1)=1,1,0),0)</f>
        <v>1</v>
      </c>
    </row>
    <row r="1768">
      <c r="A1768" s="24" t="n">
        <v>46199</v>
      </c>
      <c r="B1768" s="25" t="n">
        <v>46174</v>
      </c>
      <c r="C1768" t="inlineStr">
        <is>
          <t>SO-26570</t>
        </is>
      </c>
      <c r="D1768" t="inlineStr">
        <is>
          <t>Thornable Kitchen</t>
        </is>
      </c>
      <c r="E1768" t="inlineStr">
        <is>
          <t>Restaurant</t>
        </is>
      </c>
      <c r="F1768" t="inlineStr">
        <is>
          <t>South</t>
        </is>
      </c>
      <c r="G1768" t="inlineStr">
        <is>
          <t>Tom W.</t>
        </is>
      </c>
      <c r="H1768" t="inlineStr">
        <is>
          <t>Puff pastry sheets 5kg</t>
        </is>
      </c>
      <c r="I1768" t="inlineStr">
        <is>
          <t>Frozen</t>
        </is>
      </c>
      <c r="J1768" t="n">
        <v>3</v>
      </c>
      <c r="K1768" s="26" t="n">
        <v>35.02</v>
      </c>
      <c r="L1768" s="26">
        <f>J1768*K1768</f>
        <v>105.06</v>
      </c>
      <c r="M1768" s="26" t="n">
        <v>25.75</v>
      </c>
      <c r="N1768" s="26">
        <f>J1768*M1768</f>
        <v>77.25</v>
      </c>
      <c r="O1768" s="26">
        <f>L1768-N1768</f>
        <v>27.81</v>
      </c>
      <c r="P1768">
        <f>IF(AND(OR(Dashboard!$C$5="All",F1768=Dashboard!$C$5),OR(Dashboard!$G$5="All",I1768=Dashboard!$G$5),OR(Dashboard!$K$5="All",G1768=Dashboard!$K$5)),1,0)</f>
        <v>1</v>
      </c>
      <c r="Q1768">
        <f>IF(P1768=1,IF(COUNTIFS($C$2:C1768,C1768,$P$2:P1768,1)=1,1,0),0)</f>
        <v>0</v>
      </c>
    </row>
    <row r="1769">
      <c r="A1769" s="24" t="n">
        <v>46199</v>
      </c>
      <c r="B1769" s="25" t="n">
        <v>46174</v>
      </c>
      <c r="C1769" t="inlineStr">
        <is>
          <t>SO-26570</t>
        </is>
      </c>
      <c r="D1769" t="inlineStr">
        <is>
          <t>Thornable Kitchen</t>
        </is>
      </c>
      <c r="E1769" t="inlineStr">
        <is>
          <t>Restaurant</t>
        </is>
      </c>
      <c r="F1769" t="inlineStr">
        <is>
          <t>South</t>
        </is>
      </c>
      <c r="G1769" t="inlineStr">
        <is>
          <t>Tom W.</t>
        </is>
      </c>
      <c r="H1769" t="inlineStr">
        <is>
          <t>Bagels x36</t>
        </is>
      </c>
      <c r="I1769" t="inlineStr">
        <is>
          <t>Bakery</t>
        </is>
      </c>
      <c r="J1769" t="n">
        <v>10</v>
      </c>
      <c r="K1769" s="26" t="n">
        <v>39.66</v>
      </c>
      <c r="L1769" s="26">
        <f>J1769*K1769</f>
        <v>396.6</v>
      </c>
      <c r="M1769" s="26" t="n">
        <v>22.95</v>
      </c>
      <c r="N1769" s="26">
        <f>J1769*M1769</f>
        <v>229.5</v>
      </c>
      <c r="O1769" s="26">
        <f>L1769-N1769</f>
        <v>167.1</v>
      </c>
      <c r="P1769">
        <f>IF(AND(OR(Dashboard!$C$5="All",F1769=Dashboard!$C$5),OR(Dashboard!$G$5="All",I1769=Dashboard!$G$5),OR(Dashboard!$K$5="All",G1769=Dashboard!$K$5)),1,0)</f>
        <v>1</v>
      </c>
      <c r="Q1769">
        <f>IF(P1769=1,IF(COUNTIFS($C$2:C1769,C1769,$P$2:P1769,1)=1,1,0),0)</f>
        <v>0</v>
      </c>
    </row>
    <row r="1770">
      <c r="A1770" s="24" t="n">
        <v>46199</v>
      </c>
      <c r="B1770" s="25" t="n">
        <v>46174</v>
      </c>
      <c r="C1770" t="inlineStr">
        <is>
          <t>SO-26570</t>
        </is>
      </c>
      <c r="D1770" t="inlineStr">
        <is>
          <t>Thornable Kitchen</t>
        </is>
      </c>
      <c r="E1770" t="inlineStr">
        <is>
          <t>Restaurant</t>
        </is>
      </c>
      <c r="F1770" t="inlineStr">
        <is>
          <t>South</t>
        </is>
      </c>
      <c r="G1770" t="inlineStr">
        <is>
          <t>Tom W.</t>
        </is>
      </c>
      <c r="H1770" t="inlineStr">
        <is>
          <t>Chai concentrate 1L x6</t>
        </is>
      </c>
      <c r="I1770" t="inlineStr">
        <is>
          <t>Beverages</t>
        </is>
      </c>
      <c r="J1770" t="n">
        <v>4</v>
      </c>
      <c r="K1770" s="26" t="n">
        <v>43.26</v>
      </c>
      <c r="L1770" s="26">
        <f>J1770*K1770</f>
        <v>173.04</v>
      </c>
      <c r="M1770" s="26" t="n">
        <v>27.09</v>
      </c>
      <c r="N1770" s="26">
        <f>J1770*M1770</f>
        <v>108.36</v>
      </c>
      <c r="O1770" s="26">
        <f>L1770-N1770</f>
        <v>64.68</v>
      </c>
      <c r="P1770">
        <f>IF(AND(OR(Dashboard!$C$5="All",F1770=Dashboard!$C$5),OR(Dashboard!$G$5="All",I1770=Dashboard!$G$5),OR(Dashboard!$K$5="All",G1770=Dashboard!$K$5)),1,0)</f>
        <v>1</v>
      </c>
      <c r="Q1770">
        <f>IF(P1770=1,IF(COUNTIFS($C$2:C1770,C1770,$P$2:P1770,1)=1,1,0),0)</f>
        <v>0</v>
      </c>
    </row>
    <row r="1771">
      <c r="A1771" s="24" t="n">
        <v>46200</v>
      </c>
      <c r="B1771" s="25" t="n">
        <v>46174</v>
      </c>
      <c r="C1771" t="inlineStr">
        <is>
          <t>SO-26586</t>
        </is>
      </c>
      <c r="D1771" t="inlineStr">
        <is>
          <t>Vantrey Pantry</t>
        </is>
      </c>
      <c r="E1771" t="inlineStr">
        <is>
          <t>Grocer</t>
        </is>
      </c>
      <c r="F1771" t="inlineStr">
        <is>
          <t>West</t>
        </is>
      </c>
      <c r="G1771" t="inlineStr">
        <is>
          <t>Lena K.</t>
        </is>
      </c>
      <c r="H1771" t="inlineStr">
        <is>
          <t>Frozen berries 2kg</t>
        </is>
      </c>
      <c r="I1771" t="inlineStr">
        <is>
          <t>Frozen</t>
        </is>
      </c>
      <c r="J1771" t="n">
        <v>14</v>
      </c>
      <c r="K1771" s="26" t="n">
        <v>20.39</v>
      </c>
      <c r="L1771" s="26">
        <f>J1771*K1771</f>
        <v>285.46</v>
      </c>
      <c r="M1771" s="26" t="n">
        <v>15.27</v>
      </c>
      <c r="N1771" s="26">
        <f>J1771*M1771</f>
        <v>213.78</v>
      </c>
      <c r="O1771" s="26">
        <f>L1771-N1771</f>
        <v>71.68</v>
      </c>
      <c r="P1771">
        <f>IF(AND(OR(Dashboard!$C$5="All",F1771=Dashboard!$C$5),OR(Dashboard!$G$5="All",I1771=Dashboard!$G$5),OR(Dashboard!$K$5="All",G1771=Dashboard!$K$5)),1,0)</f>
        <v>1</v>
      </c>
      <c r="Q1771">
        <f>IF(P1771=1,IF(COUNTIFS($C$2:C1771,C1771,$P$2:P1771,1)=1,1,0),0)</f>
        <v>1</v>
      </c>
    </row>
    <row r="1772">
      <c r="A1772" s="24" t="n">
        <v>46200</v>
      </c>
      <c r="B1772" s="25" t="n">
        <v>46174</v>
      </c>
      <c r="C1772" t="inlineStr">
        <is>
          <t>SO-26586</t>
        </is>
      </c>
      <c r="D1772" t="inlineStr">
        <is>
          <t>Vantrey Pantry</t>
        </is>
      </c>
      <c r="E1772" t="inlineStr">
        <is>
          <t>Grocer</t>
        </is>
      </c>
      <c r="F1772" t="inlineStr">
        <is>
          <t>West</t>
        </is>
      </c>
      <c r="G1772" t="inlineStr">
        <is>
          <t>Lena K.</t>
        </is>
      </c>
      <c r="H1772" t="inlineStr">
        <is>
          <t>Cheddar block 2kg</t>
        </is>
      </c>
      <c r="I1772" t="inlineStr">
        <is>
          <t>Dairy &amp; eggs</t>
        </is>
      </c>
      <c r="J1772" t="n">
        <v>30</v>
      </c>
      <c r="K1772" s="26" t="n">
        <v>32.45</v>
      </c>
      <c r="L1772" s="26">
        <f>J1772*K1772</f>
        <v>973.5</v>
      </c>
      <c r="M1772" s="26" t="n">
        <v>23.9</v>
      </c>
      <c r="N1772" s="26">
        <f>J1772*M1772</f>
        <v>717</v>
      </c>
      <c r="O1772" s="26">
        <f>L1772-N1772</f>
        <v>256.5</v>
      </c>
      <c r="P1772">
        <f>IF(AND(OR(Dashboard!$C$5="All",F1772=Dashboard!$C$5),OR(Dashboard!$G$5="All",I1772=Dashboard!$G$5),OR(Dashboard!$K$5="All",G1772=Dashboard!$K$5)),1,0)</f>
        <v>1</v>
      </c>
      <c r="Q1772">
        <f>IF(P1772=1,IF(COUNTIFS($C$2:C1772,C1772,$P$2:P1772,1)=1,1,0),0)</f>
        <v>0</v>
      </c>
    </row>
    <row r="1773">
      <c r="A1773" s="24" t="n">
        <v>46200</v>
      </c>
      <c r="B1773" s="25" t="n">
        <v>46174</v>
      </c>
      <c r="C1773" t="inlineStr">
        <is>
          <t>SO-26592</t>
        </is>
      </c>
      <c r="D1773" t="inlineStr">
        <is>
          <t>Oskaby Coffee House</t>
        </is>
      </c>
      <c r="E1773" t="inlineStr">
        <is>
          <t>Café</t>
        </is>
      </c>
      <c r="F1773" t="inlineStr">
        <is>
          <t>South</t>
        </is>
      </c>
      <c r="G1773" t="inlineStr">
        <is>
          <t>Tom W.</t>
        </is>
      </c>
      <c r="H1773" t="inlineStr">
        <is>
          <t>Chickpeas 2kg</t>
        </is>
      </c>
      <c r="I1773" t="inlineStr">
        <is>
          <t>Dry goods</t>
        </is>
      </c>
      <c r="J1773" t="n">
        <v>6</v>
      </c>
      <c r="K1773" s="26" t="n">
        <v>9.48</v>
      </c>
      <c r="L1773" s="26">
        <f>J1773*K1773</f>
        <v>56.88</v>
      </c>
      <c r="M1773" s="26" t="n">
        <v>6.51</v>
      </c>
      <c r="N1773" s="26">
        <f>J1773*M1773</f>
        <v>39.06</v>
      </c>
      <c r="O1773" s="26">
        <f>L1773-N1773</f>
        <v>17.82</v>
      </c>
      <c r="P1773">
        <f>IF(AND(OR(Dashboard!$C$5="All",F1773=Dashboard!$C$5),OR(Dashboard!$G$5="All",I1773=Dashboard!$G$5),OR(Dashboard!$K$5="All",G1773=Dashboard!$K$5)),1,0)</f>
        <v>1</v>
      </c>
      <c r="Q1773">
        <f>IF(P1773=1,IF(COUNTIFS($C$2:C1773,C1773,$P$2:P1773,1)=1,1,0),0)</f>
        <v>1</v>
      </c>
    </row>
    <row r="1774">
      <c r="A1774" s="24" t="n">
        <v>46200</v>
      </c>
      <c r="B1774" s="25" t="n">
        <v>46174</v>
      </c>
      <c r="C1774" t="inlineStr">
        <is>
          <t>SO-26592</t>
        </is>
      </c>
      <c r="D1774" t="inlineStr">
        <is>
          <t>Oskaby Coffee House</t>
        </is>
      </c>
      <c r="E1774" t="inlineStr">
        <is>
          <t>Café</t>
        </is>
      </c>
      <c r="F1774" t="inlineStr">
        <is>
          <t>South</t>
        </is>
      </c>
      <c r="G1774" t="inlineStr">
        <is>
          <t>Tom W.</t>
        </is>
      </c>
      <c r="H1774" t="inlineStr">
        <is>
          <t>Puff pastry sheets 5kg</t>
        </is>
      </c>
      <c r="I1774" t="inlineStr">
        <is>
          <t>Frozen</t>
        </is>
      </c>
      <c r="J1774" t="n">
        <v>4</v>
      </c>
      <c r="K1774" s="26" t="n">
        <v>35.02</v>
      </c>
      <c r="L1774" s="26">
        <f>J1774*K1774</f>
        <v>140.08</v>
      </c>
      <c r="M1774" s="26" t="n">
        <v>26.07</v>
      </c>
      <c r="N1774" s="26">
        <f>J1774*M1774</f>
        <v>104.28</v>
      </c>
      <c r="O1774" s="26">
        <f>L1774-N1774</f>
        <v>35.8</v>
      </c>
      <c r="P1774">
        <f>IF(AND(OR(Dashboard!$C$5="All",F1774=Dashboard!$C$5),OR(Dashboard!$G$5="All",I1774=Dashboard!$G$5),OR(Dashboard!$K$5="All",G1774=Dashboard!$K$5)),1,0)</f>
        <v>1</v>
      </c>
      <c r="Q1774">
        <f>IF(P1774=1,IF(COUNTIFS($C$2:C1774,C1774,$P$2:P1774,1)=1,1,0),0)</f>
        <v>0</v>
      </c>
    </row>
    <row r="1775">
      <c r="A1775" s="24" t="n">
        <v>46200</v>
      </c>
      <c r="B1775" s="25" t="n">
        <v>46174</v>
      </c>
      <c r="C1775" t="inlineStr">
        <is>
          <t>SO-26592</t>
        </is>
      </c>
      <c r="D1775" t="inlineStr">
        <is>
          <t>Oskaby Coffee House</t>
        </is>
      </c>
      <c r="E1775" t="inlineStr">
        <is>
          <t>Café</t>
        </is>
      </c>
      <c r="F1775" t="inlineStr">
        <is>
          <t>South</t>
        </is>
      </c>
      <c r="G1775" t="inlineStr">
        <is>
          <t>Tom W.</t>
        </is>
      </c>
      <c r="H1775" t="inlineStr">
        <is>
          <t>Croissant dough x48</t>
        </is>
      </c>
      <c r="I1775" t="inlineStr">
        <is>
          <t>Bakery</t>
        </is>
      </c>
      <c r="J1775" t="n">
        <v>8</v>
      </c>
      <c r="K1775" s="26" t="n">
        <v>69.22</v>
      </c>
      <c r="L1775" s="26">
        <f>J1775*K1775</f>
        <v>553.76</v>
      </c>
      <c r="M1775" s="26" t="n">
        <v>39.55</v>
      </c>
      <c r="N1775" s="26">
        <f>J1775*M1775</f>
        <v>316.4</v>
      </c>
      <c r="O1775" s="26">
        <f>L1775-N1775</f>
        <v>237.36</v>
      </c>
      <c r="P1775">
        <f>IF(AND(OR(Dashboard!$C$5="All",F1775=Dashboard!$C$5),OR(Dashboard!$G$5="All",I1775=Dashboard!$G$5),OR(Dashboard!$K$5="All",G1775=Dashboard!$K$5)),1,0)</f>
        <v>1</v>
      </c>
      <c r="Q1775">
        <f>IF(P1775=1,IF(COUNTIFS($C$2:C1775,C1775,$P$2:P1775,1)=1,1,0),0)</f>
        <v>0</v>
      </c>
    </row>
    <row r="1776">
      <c r="A1776" s="24" t="n">
        <v>46200</v>
      </c>
      <c r="B1776" s="25" t="n">
        <v>46174</v>
      </c>
      <c r="C1776" t="inlineStr">
        <is>
          <t>SO-26592</t>
        </is>
      </c>
      <c r="D1776" t="inlineStr">
        <is>
          <t>Oskaby Coffee House</t>
        </is>
      </c>
      <c r="E1776" t="inlineStr">
        <is>
          <t>Café</t>
        </is>
      </c>
      <c r="F1776" t="inlineStr">
        <is>
          <t>South</t>
        </is>
      </c>
      <c r="G1776" t="inlineStr">
        <is>
          <t>Tom W.</t>
        </is>
      </c>
      <c r="H1776" t="inlineStr">
        <is>
          <t>Chai concentrate 1L x6</t>
        </is>
      </c>
      <c r="I1776" t="inlineStr">
        <is>
          <t>Beverages</t>
        </is>
      </c>
      <c r="J1776" t="n">
        <v>12</v>
      </c>
      <c r="K1776" s="26" t="n">
        <v>43.26</v>
      </c>
      <c r="L1776" s="26">
        <f>J1776*K1776</f>
        <v>519.12</v>
      </c>
      <c r="M1776" s="26" t="n">
        <v>26.09</v>
      </c>
      <c r="N1776" s="26">
        <f>J1776*M1776</f>
        <v>313.08</v>
      </c>
      <c r="O1776" s="26">
        <f>L1776-N1776</f>
        <v>206.04</v>
      </c>
      <c r="P1776">
        <f>IF(AND(OR(Dashboard!$C$5="All",F1776=Dashboard!$C$5),OR(Dashboard!$G$5="All",I1776=Dashboard!$G$5),OR(Dashboard!$K$5="All",G1776=Dashboard!$K$5)),1,0)</f>
        <v>1</v>
      </c>
      <c r="Q1776">
        <f>IF(P1776=1,IF(COUNTIFS($C$2:C1776,C1776,$P$2:P1776,1)=1,1,0),0)</f>
        <v>0</v>
      </c>
    </row>
    <row r="1777">
      <c r="A1777" s="24" t="n">
        <v>46201</v>
      </c>
      <c r="B1777" s="25" t="n">
        <v>46174</v>
      </c>
      <c r="C1777" t="inlineStr">
        <is>
          <t>SO-26556</t>
        </is>
      </c>
      <c r="D1777" t="inlineStr">
        <is>
          <t>Umberlee Café</t>
        </is>
      </c>
      <c r="E1777" t="inlineStr">
        <is>
          <t>Café</t>
        </is>
      </c>
      <c r="F1777" t="inlineStr">
        <is>
          <t>East</t>
        </is>
      </c>
      <c r="G1777" t="inlineStr">
        <is>
          <t>Priya N.</t>
        </is>
      </c>
      <c r="H1777" t="inlineStr">
        <is>
          <t>Sparkling water 24pk</t>
        </is>
      </c>
      <c r="I1777" t="inlineStr">
        <is>
          <t>Beverages</t>
        </is>
      </c>
      <c r="J1777" t="n">
        <v>14</v>
      </c>
      <c r="K1777" s="26" t="n">
        <v>22.25</v>
      </c>
      <c r="L1777" s="26">
        <f>J1777*K1777</f>
        <v>311.5</v>
      </c>
      <c r="M1777" s="26" t="n">
        <v>13.64</v>
      </c>
      <c r="N1777" s="26">
        <f>J1777*M1777</f>
        <v>190.96</v>
      </c>
      <c r="O1777" s="26">
        <f>L1777-N1777</f>
        <v>120.54</v>
      </c>
      <c r="P1777">
        <f>IF(AND(OR(Dashboard!$C$5="All",F1777=Dashboard!$C$5),OR(Dashboard!$G$5="All",I1777=Dashboard!$G$5),OR(Dashboard!$K$5="All",G1777=Dashboard!$K$5)),1,0)</f>
        <v>1</v>
      </c>
      <c r="Q1777">
        <f>IF(P1777=1,IF(COUNTIFS($C$2:C1777,C1777,$P$2:P1777,1)=1,1,0),0)</f>
        <v>1</v>
      </c>
    </row>
    <row r="1778">
      <c r="A1778" s="24" t="n">
        <v>46201</v>
      </c>
      <c r="B1778" s="25" t="n">
        <v>46174</v>
      </c>
      <c r="C1778" t="inlineStr">
        <is>
          <t>SO-26556</t>
        </is>
      </c>
      <c r="D1778" t="inlineStr">
        <is>
          <t>Umberlee Café</t>
        </is>
      </c>
      <c r="E1778" t="inlineStr">
        <is>
          <t>Café</t>
        </is>
      </c>
      <c r="F1778" t="inlineStr">
        <is>
          <t>East</t>
        </is>
      </c>
      <c r="G1778" t="inlineStr">
        <is>
          <t>Priya N.</t>
        </is>
      </c>
      <c r="H1778" t="inlineStr">
        <is>
          <t>Brioche buns x24</t>
        </is>
      </c>
      <c r="I1778" t="inlineStr">
        <is>
          <t>Bakery</t>
        </is>
      </c>
      <c r="J1778" t="n">
        <v>6</v>
      </c>
      <c r="K1778" s="26" t="n">
        <v>27.19</v>
      </c>
      <c r="L1778" s="26">
        <f>J1778*K1778</f>
        <v>163.14</v>
      </c>
      <c r="M1778" s="26" t="n">
        <v>15.28</v>
      </c>
      <c r="N1778" s="26">
        <f>J1778*M1778</f>
        <v>91.68</v>
      </c>
      <c r="O1778" s="26">
        <f>L1778-N1778</f>
        <v>71.46</v>
      </c>
      <c r="P1778">
        <f>IF(AND(OR(Dashboard!$C$5="All",F1778=Dashboard!$C$5),OR(Dashboard!$G$5="All",I1778=Dashboard!$G$5),OR(Dashboard!$K$5="All",G1778=Dashboard!$K$5)),1,0)</f>
        <v>1</v>
      </c>
      <c r="Q1778">
        <f>IF(P1778=1,IF(COUNTIFS($C$2:C1778,C1778,$P$2:P1778,1)=1,1,0),0)</f>
        <v>0</v>
      </c>
    </row>
    <row r="1779">
      <c r="A1779" s="24" t="n">
        <v>46201</v>
      </c>
      <c r="B1779" s="25" t="n">
        <v>46174</v>
      </c>
      <c r="C1779" t="inlineStr">
        <is>
          <t>SO-26556</t>
        </is>
      </c>
      <c r="D1779" t="inlineStr">
        <is>
          <t>Umberlee Café</t>
        </is>
      </c>
      <c r="E1779" t="inlineStr">
        <is>
          <t>Café</t>
        </is>
      </c>
      <c r="F1779" t="inlineStr">
        <is>
          <t>East</t>
        </is>
      </c>
      <c r="G1779" t="inlineStr">
        <is>
          <t>Priya N.</t>
        </is>
      </c>
      <c r="H1779" t="inlineStr">
        <is>
          <t>Unsalted butter 5kg</t>
        </is>
      </c>
      <c r="I1779" t="inlineStr">
        <is>
          <t>Dairy &amp; eggs</t>
        </is>
      </c>
      <c r="J1779" t="n">
        <v>13</v>
      </c>
      <c r="K1779" s="26" t="n">
        <v>59.74</v>
      </c>
      <c r="L1779" s="26">
        <f>J1779*K1779</f>
        <v>776.62</v>
      </c>
      <c r="M1779" s="26" t="n">
        <v>45.51</v>
      </c>
      <c r="N1779" s="26">
        <f>J1779*M1779</f>
        <v>591.63</v>
      </c>
      <c r="O1779" s="26">
        <f>L1779-N1779</f>
        <v>184.99</v>
      </c>
      <c r="P1779">
        <f>IF(AND(OR(Dashboard!$C$5="All",F1779=Dashboard!$C$5),OR(Dashboard!$G$5="All",I1779=Dashboard!$G$5),OR(Dashboard!$K$5="All",G1779=Dashboard!$K$5)),1,0)</f>
        <v>1</v>
      </c>
      <c r="Q1779">
        <f>IF(P1779=1,IF(COUNTIFS($C$2:C1779,C1779,$P$2:P1779,1)=1,1,0),0)</f>
        <v>0</v>
      </c>
    </row>
    <row r="1780">
      <c r="A1780" s="24" t="n">
        <v>46201</v>
      </c>
      <c r="B1780" s="25" t="n">
        <v>46174</v>
      </c>
      <c r="C1780" t="inlineStr">
        <is>
          <t>SO-26588</t>
        </is>
      </c>
      <c r="D1780" t="inlineStr">
        <is>
          <t>Fidderly Grocer</t>
        </is>
      </c>
      <c r="E1780" t="inlineStr">
        <is>
          <t>Grocer</t>
        </is>
      </c>
      <c r="F1780" t="inlineStr">
        <is>
          <t>Regional</t>
        </is>
      </c>
      <c r="G1780" t="inlineStr">
        <is>
          <t>Sam O.</t>
        </is>
      </c>
      <c r="H1780" t="inlineStr">
        <is>
          <t>Arborio rice 5kg</t>
        </is>
      </c>
      <c r="I1780" t="inlineStr">
        <is>
          <t>Dry goods</t>
        </is>
      </c>
      <c r="J1780" t="n">
        <v>11</v>
      </c>
      <c r="K1780" s="26" t="n">
        <v>21.94</v>
      </c>
      <c r="L1780" s="26">
        <f>J1780*K1780</f>
        <v>241.34</v>
      </c>
      <c r="M1780" s="26" t="n">
        <v>15.39</v>
      </c>
      <c r="N1780" s="26">
        <f>J1780*M1780</f>
        <v>169.29</v>
      </c>
      <c r="O1780" s="26">
        <f>L1780-N1780</f>
        <v>72.05</v>
      </c>
      <c r="P1780">
        <f>IF(AND(OR(Dashboard!$C$5="All",F1780=Dashboard!$C$5),OR(Dashboard!$G$5="All",I1780=Dashboard!$G$5),OR(Dashboard!$K$5="All",G1780=Dashboard!$K$5)),1,0)</f>
        <v>1</v>
      </c>
      <c r="Q1780">
        <f>IF(P1780=1,IF(COUNTIFS($C$2:C1780,C1780,$P$2:P1780,1)=1,1,0),0)</f>
        <v>1</v>
      </c>
    </row>
    <row r="1781">
      <c r="A1781" s="24" t="n">
        <v>46201</v>
      </c>
      <c r="B1781" s="25" t="n">
        <v>46174</v>
      </c>
      <c r="C1781" t="inlineStr">
        <is>
          <t>SO-26588</t>
        </is>
      </c>
      <c r="D1781" t="inlineStr">
        <is>
          <t>Fidderly Grocer</t>
        </is>
      </c>
      <c r="E1781" t="inlineStr">
        <is>
          <t>Grocer</t>
        </is>
      </c>
      <c r="F1781" t="inlineStr">
        <is>
          <t>Regional</t>
        </is>
      </c>
      <c r="G1781" t="inlineStr">
        <is>
          <t>Sam O.</t>
        </is>
      </c>
      <c r="H1781" t="inlineStr">
        <is>
          <t>Chips 2.5kg x4</t>
        </is>
      </c>
      <c r="I1781" t="inlineStr">
        <is>
          <t>Frozen</t>
        </is>
      </c>
      <c r="J1781" t="n">
        <v>27</v>
      </c>
      <c r="K1781" s="26" t="n">
        <v>30.49</v>
      </c>
      <c r="L1781" s="26">
        <f>J1781*K1781</f>
        <v>823.23</v>
      </c>
      <c r="M1781" s="26" t="n">
        <v>21.88</v>
      </c>
      <c r="N1781" s="26">
        <f>J1781*M1781</f>
        <v>590.76</v>
      </c>
      <c r="O1781" s="26">
        <f>L1781-N1781</f>
        <v>232.47</v>
      </c>
      <c r="P1781">
        <f>IF(AND(OR(Dashboard!$C$5="All",F1781=Dashboard!$C$5),OR(Dashboard!$G$5="All",I1781=Dashboard!$G$5),OR(Dashboard!$K$5="All",G1781=Dashboard!$K$5)),1,0)</f>
        <v>1</v>
      </c>
      <c r="Q1781">
        <f>IF(P1781=1,IF(COUNTIFS($C$2:C1781,C1781,$P$2:P1781,1)=1,1,0),0)</f>
        <v>0</v>
      </c>
    </row>
    <row r="1782">
      <c r="A1782" s="24" t="n">
        <v>46201</v>
      </c>
      <c r="B1782" s="25" t="n">
        <v>46174</v>
      </c>
      <c r="C1782" t="inlineStr">
        <is>
          <t>SO-26588</t>
        </is>
      </c>
      <c r="D1782" t="inlineStr">
        <is>
          <t>Fidderly Grocer</t>
        </is>
      </c>
      <c r="E1782" t="inlineStr">
        <is>
          <t>Grocer</t>
        </is>
      </c>
      <c r="F1782" t="inlineStr">
        <is>
          <t>Regional</t>
        </is>
      </c>
      <c r="G1782" t="inlineStr">
        <is>
          <t>Sam O.</t>
        </is>
      </c>
      <c r="H1782" t="inlineStr">
        <is>
          <t>Chai concentrate 1L x6</t>
        </is>
      </c>
      <c r="I1782" t="inlineStr">
        <is>
          <t>Beverages</t>
        </is>
      </c>
      <c r="J1782" t="n">
        <v>28</v>
      </c>
      <c r="K1782" s="26" t="n">
        <v>43.26</v>
      </c>
      <c r="L1782" s="26">
        <f>J1782*K1782</f>
        <v>1211.28</v>
      </c>
      <c r="M1782" s="26" t="n">
        <v>26.23</v>
      </c>
      <c r="N1782" s="26">
        <f>J1782*M1782</f>
        <v>734.44</v>
      </c>
      <c r="O1782" s="26">
        <f>L1782-N1782</f>
        <v>476.84</v>
      </c>
      <c r="P1782">
        <f>IF(AND(OR(Dashboard!$C$5="All",F1782=Dashboard!$C$5),OR(Dashboard!$G$5="All",I1782=Dashboard!$G$5),OR(Dashboard!$K$5="All",G1782=Dashboard!$K$5)),1,0)</f>
        <v>1</v>
      </c>
      <c r="Q1782">
        <f>IF(P1782=1,IF(COUNTIFS($C$2:C1782,C1782,$P$2:P1782,1)=1,1,0),0)</f>
        <v>0</v>
      </c>
    </row>
  </sheetData>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J43"/>
  <sheetViews>
    <sheetView workbookViewId="0">
      <selection activeCell="A1" sqref="A1"/>
    </sheetView>
  </sheetViews>
  <sheetFormatPr baseColWidth="8" defaultRowHeight="15"/>
  <cols>
    <col width="14" customWidth="1" min="1" max="1"/>
    <col width="26" customWidth="1" min="2" max="2"/>
    <col width="13" customWidth="1" min="3" max="3"/>
    <col width="13" customWidth="1" min="4" max="4"/>
    <col width="14" customWidth="1" min="5" max="5"/>
    <col width="9" customWidth="1" min="6" max="6"/>
    <col width="12" customWidth="1" min="7" max="7"/>
    <col width="14" customWidth="1" min="8" max="8"/>
    <col width="40" customWidth="1" min="10" max="10"/>
  </cols>
  <sheetData>
    <row r="1">
      <c r="A1" s="15" t="inlineStr">
        <is>
          <t>Calculation sheet (feeds the dashboard; all formulas respond to the drop-downs)</t>
        </is>
      </c>
    </row>
    <row r="3">
      <c r="A3" s="16" t="inlineStr">
        <is>
          <t>Month</t>
        </is>
      </c>
      <c r="B3" s="16" t="inlineStr">
        <is>
          <t>Label</t>
        </is>
      </c>
      <c r="C3" s="16" t="inlineStr">
        <is>
          <t>Revenue</t>
        </is>
      </c>
      <c r="D3" s="16" t="inlineStr">
        <is>
          <t>Gross profit</t>
        </is>
      </c>
      <c r="E3" s="16" t="inlineStr">
        <is>
          <t>Gross margin %</t>
        </is>
      </c>
      <c r="F3" s="16" t="inlineStr">
        <is>
          <t>Orders</t>
        </is>
      </c>
      <c r="G3" s="16" t="inlineStr">
        <is>
          <t>Target</t>
        </is>
      </c>
      <c r="H3" s="16" t="inlineStr">
        <is>
          <t>Avg order value</t>
        </is>
      </c>
      <c r="J3" s="27" t="inlineStr">
        <is>
          <t>Check: Revenue (All filters) = SUM(Data!L)</t>
        </is>
      </c>
    </row>
    <row r="4">
      <c r="A4" s="25" t="n">
        <v>45839</v>
      </c>
      <c r="B4" t="inlineStr">
        <is>
          <t>Jul 25</t>
        </is>
      </c>
      <c r="C4" s="28">
        <f>SUMIFS(Data!$L$2:$L$5000,Data!$B$2:$B$5000,A4,Data!$P$2:$P$5000,1)</f>
        <v>32064.3</v>
      </c>
      <c r="D4" s="28">
        <f>SUMIFS(Data!$O$2:$O$5000,Data!$B$2:$B$5000,A4,Data!$P$2:$P$5000,1)</f>
        <v>10550.5</v>
      </c>
      <c r="E4" s="18">
        <f>IF(C4=0,NA(),D4/C4)</f>
        <v>0.329041956319022</v>
      </c>
      <c r="F4">
        <f>SUMIFS(Data!$Q$2:$Q$5000,Data!$B$2:$B$5000,A4)</f>
        <v>40</v>
      </c>
      <c r="G4" s="28">
        <f>IF(AND(Dashboard!$G$5="All",Dashboard!$K$5="All"),IF(Dashboard!$C$5="All",SUMIFS(Lists!$K$2:$K$500,Lists!$I$2:$I$500,A4),SUMIFS(Lists!$K$2:$K$500,Lists!$I$2:$I$500,A4,Lists!$J$2:$J$500,Dashboard!$C$5)),NA())</f>
        <v>38000</v>
      </c>
      <c r="H4" s="28">
        <f>IF(F4=0,0,C4/F4)</f>
        <v>801.6075</v>
      </c>
      <c r="J4" t="str">
        <f>IF(AND(Dashboard!C5="All",Dashboard!G5="All",Dashboard!K5="All"),IF(ABS(C16-SUM(Data!$L$2:$L$5000))&lt;0.01,"PASS","CHECK"),"set filters to All")</f>
        <v>PASS</v>
      </c>
    </row>
    <row r="5">
      <c r="A5" s="25" t="n">
        <v>45870</v>
      </c>
      <c r="B5" t="inlineStr">
        <is>
          <t>Aug 25</t>
        </is>
      </c>
      <c r="C5" s="28">
        <f>SUMIFS(Data!$L$2:$L$5000,Data!$B$2:$B$5000,A5,Data!$P$2:$P$5000,1)</f>
        <v>44017.6</v>
      </c>
      <c r="D5" s="28">
        <f>SUMIFS(Data!$O$2:$O$5000,Data!$B$2:$B$5000,A5,Data!$P$2:$P$5000,1)</f>
        <v>14828.43</v>
      </c>
      <c r="E5" s="18">
        <f>IF(C5=0,NA(),D5/C5)</f>
        <v>0.336875022718186</v>
      </c>
      <c r="F5">
        <f>SUMIFS(Data!$Q$2:$Q$5000,Data!$B$2:$B$5000,A5)</f>
        <v>46</v>
      </c>
      <c r="G5" s="28">
        <f>IF(AND(Dashboard!$G$5="All",Dashboard!$K$5="All"),IF(Dashboard!$C$5="All",SUMIFS(Lists!$K$2:$K$500,Lists!$I$2:$I$500,A5),SUMIFS(Lists!$K$2:$K$500,Lists!$I$2:$I$500,A5,Lists!$J$2:$J$500,Dashboard!$C$5)),NA())</f>
        <v>40000</v>
      </c>
      <c r="H5" s="28">
        <f>IF(F5=0,0,C5/F5)</f>
        <v>956.904347826087</v>
      </c>
    </row>
    <row r="6">
      <c r="A6" s="25" t="n">
        <v>45901</v>
      </c>
      <c r="B6" t="inlineStr">
        <is>
          <t>Sep 25</t>
        </is>
      </c>
      <c r="C6" s="28">
        <f>SUMIFS(Data!$L$2:$L$5000,Data!$B$2:$B$5000,A6,Data!$P$2:$P$5000,1)</f>
        <v>44278.2</v>
      </c>
      <c r="D6" s="28">
        <f>SUMIFS(Data!$O$2:$O$5000,Data!$B$2:$B$5000,A6,Data!$P$2:$P$5000,1)</f>
        <v>15163.98</v>
      </c>
      <c r="E6" s="18">
        <f>IF(C6=0,NA(),D6/C6)</f>
        <v>0.342470561133922</v>
      </c>
      <c r="F6">
        <f>SUMIFS(Data!$Q$2:$Q$5000,Data!$B$2:$B$5000,A6)</f>
        <v>45</v>
      </c>
      <c r="G6" s="28">
        <f>IF(AND(Dashboard!$G$5="All",Dashboard!$K$5="All"),IF(Dashboard!$C$5="All",SUMIFS(Lists!$K$2:$K$500,Lists!$I$2:$I$500,A6),SUMIFS(Lists!$K$2:$K$500,Lists!$I$2:$I$500,A6,Lists!$J$2:$J$500,Dashboard!$C$5)),NA())</f>
        <v>44000</v>
      </c>
      <c r="H6" s="28">
        <f>IF(F6=0,0,C6/F6)</f>
        <v>983.96</v>
      </c>
    </row>
    <row r="7">
      <c r="A7" s="25" t="n">
        <v>45931</v>
      </c>
      <c r="B7" t="inlineStr">
        <is>
          <t>Oct 25</t>
        </is>
      </c>
      <c r="C7" s="28">
        <f>SUMIFS(Data!$L$2:$L$5000,Data!$B$2:$B$5000,A7,Data!$P$2:$P$5000,1)</f>
        <v>45717.7</v>
      </c>
      <c r="D7" s="28">
        <f>SUMIFS(Data!$O$2:$O$5000,Data!$B$2:$B$5000,A7,Data!$P$2:$P$5000,1)</f>
        <v>14189.59</v>
      </c>
      <c r="E7" s="18">
        <f>IF(C7=0,NA(),D7/C7)</f>
        <v>0.310374100184393</v>
      </c>
      <c r="F7">
        <f>SUMIFS(Data!$Q$2:$Q$5000,Data!$B$2:$B$5000,A7)</f>
        <v>51</v>
      </c>
      <c r="G7" s="28">
        <f>IF(AND(Dashboard!$G$5="All",Dashboard!$K$5="All"),IF(Dashboard!$C$5="All",SUMIFS(Lists!$K$2:$K$500,Lists!$I$2:$I$500,A7),SUMIFS(Lists!$K$2:$K$500,Lists!$I$2:$I$500,A7,Lists!$J$2:$J$500,Dashboard!$C$5)),NA())</f>
        <v>47000</v>
      </c>
      <c r="H7" s="28">
        <f>IF(F7=0,0,C7/F7)</f>
        <v>896.425490196078</v>
      </c>
    </row>
    <row r="8">
      <c r="A8" s="25" t="n">
        <v>45962</v>
      </c>
      <c r="B8" t="inlineStr">
        <is>
          <t>Nov 25</t>
        </is>
      </c>
      <c r="C8" s="28">
        <f>SUMIFS(Data!$L$2:$L$5000,Data!$B$2:$B$5000,A8,Data!$P$2:$P$5000,1)</f>
        <v>55359.3</v>
      </c>
      <c r="D8" s="28">
        <f>SUMIFS(Data!$O$2:$O$5000,Data!$B$2:$B$5000,A8,Data!$P$2:$P$5000,1)</f>
        <v>17603.76</v>
      </c>
      <c r="E8" s="18">
        <f>IF(C8=0,NA(),D8/C8)</f>
        <v>0.3179910150598</v>
      </c>
      <c r="F8">
        <f>SUMIFS(Data!$Q$2:$Q$5000,Data!$B$2:$B$5000,A8)</f>
        <v>53</v>
      </c>
      <c r="G8" s="28">
        <f>IF(AND(Dashboard!$G$5="All",Dashboard!$K$5="All"),IF(Dashboard!$C$5="All",SUMIFS(Lists!$K$2:$K$500,Lists!$I$2:$I$500,A8),SUMIFS(Lists!$K$2:$K$500,Lists!$I$2:$I$500,A8,Lists!$J$2:$J$500,Dashboard!$C$5)),NA())</f>
        <v>51000</v>
      </c>
      <c r="H8" s="28">
        <f>IF(F8=0,0,C8/F8)</f>
        <v>1044.51509433962</v>
      </c>
    </row>
    <row r="9">
      <c r="A9" s="25" t="n">
        <v>45992</v>
      </c>
      <c r="B9" t="inlineStr">
        <is>
          <t>Dec 25</t>
        </is>
      </c>
      <c r="C9" s="28">
        <f>SUMIFS(Data!$L$2:$L$5000,Data!$B$2:$B$5000,A9,Data!$P$2:$P$5000,1)</f>
        <v>54155.55</v>
      </c>
      <c r="D9" s="28">
        <f>SUMIFS(Data!$O$2:$O$5000,Data!$B$2:$B$5000,A9,Data!$P$2:$P$5000,1)</f>
        <v>16973.36</v>
      </c>
      <c r="E9" s="18">
        <f>IF(C9=0,NA(),D9/C9)</f>
        <v>0.313418661614553</v>
      </c>
      <c r="F9">
        <f>SUMIFS(Data!$Q$2:$Q$5000,Data!$B$2:$B$5000,A9)</f>
        <v>65</v>
      </c>
      <c r="G9" s="28">
        <f>IF(AND(Dashboard!$G$5="All",Dashboard!$K$5="All"),IF(Dashboard!$C$5="All",SUMIFS(Lists!$K$2:$K$500,Lists!$I$2:$I$500,A9),SUMIFS(Lists!$K$2:$K$500,Lists!$I$2:$I$500,A9,Lists!$J$2:$J$500,Dashboard!$C$5)),NA())</f>
        <v>58500</v>
      </c>
      <c r="H9" s="28">
        <f>IF(F9=0,0,C9/F9)</f>
        <v>833.162307692308</v>
      </c>
    </row>
    <row r="10">
      <c r="A10" s="25" t="n">
        <v>46023</v>
      </c>
      <c r="B10" t="inlineStr">
        <is>
          <t>Jan 26</t>
        </is>
      </c>
      <c r="C10" s="28">
        <f>SUMIFS(Data!$L$2:$L$5000,Data!$B$2:$B$5000,A10,Data!$P$2:$P$5000,1)</f>
        <v>38688.63</v>
      </c>
      <c r="D10" s="28">
        <f>SUMIFS(Data!$O$2:$O$5000,Data!$B$2:$B$5000,A10,Data!$P$2:$P$5000,1)</f>
        <v>12525.29</v>
      </c>
      <c r="E10" s="18">
        <f>IF(C10=0,NA(),D10/C10)</f>
        <v>0.323746020471648</v>
      </c>
      <c r="F10">
        <f>SUMIFS(Data!$Q$2:$Q$5000,Data!$B$2:$B$5000,A10)</f>
        <v>39</v>
      </c>
      <c r="G10" s="28">
        <f>IF(AND(Dashboard!$G$5="All",Dashboard!$K$5="All"),IF(Dashboard!$C$5="All",SUMIFS(Lists!$K$2:$K$500,Lists!$I$2:$I$500,A10),SUMIFS(Lists!$K$2:$K$500,Lists!$I$2:$I$500,A10,Lists!$J$2:$J$500,Dashboard!$C$5)),NA())</f>
        <v>38500</v>
      </c>
      <c r="H10" s="28">
        <f>IF(F10=0,0,C10/F10)</f>
        <v>992.016153846154</v>
      </c>
    </row>
    <row r="11">
      <c r="A11" s="25" t="n">
        <v>46054</v>
      </c>
      <c r="B11" t="inlineStr">
        <is>
          <t>Feb 26</t>
        </is>
      </c>
      <c r="C11" s="28">
        <f>SUMIFS(Data!$L$2:$L$5000,Data!$B$2:$B$5000,A11,Data!$P$2:$P$5000,1)</f>
        <v>45715.77</v>
      </c>
      <c r="D11" s="28">
        <f>SUMIFS(Data!$O$2:$O$5000,Data!$B$2:$B$5000,A11,Data!$P$2:$P$5000,1)</f>
        <v>14976.44</v>
      </c>
      <c r="E11" s="18">
        <f>IF(C11=0,NA(),D11/C11)</f>
        <v>0.32759898827035</v>
      </c>
      <c r="F11">
        <f>SUMIFS(Data!$Q$2:$Q$5000,Data!$B$2:$B$5000,A11)</f>
        <v>48</v>
      </c>
      <c r="G11" s="28">
        <f>IF(AND(Dashboard!$G$5="All",Dashboard!$K$5="All"),IF(Dashboard!$C$5="All",SUMIFS(Lists!$K$2:$K$500,Lists!$I$2:$I$500,A11),SUMIFS(Lists!$K$2:$K$500,Lists!$I$2:$I$500,A11,Lists!$J$2:$J$500,Dashboard!$C$5)),NA())</f>
        <v>46000</v>
      </c>
      <c r="H11" s="28">
        <f>IF(F11=0,0,C11/F11)</f>
        <v>952.411875</v>
      </c>
    </row>
    <row r="12">
      <c r="A12" s="25" t="n">
        <v>46082</v>
      </c>
      <c r="B12" t="inlineStr">
        <is>
          <t>Mar 26</t>
        </is>
      </c>
      <c r="C12" s="28">
        <f>SUMIFS(Data!$L$2:$L$5000,Data!$B$2:$B$5000,A12,Data!$P$2:$P$5000,1)</f>
        <v>50283.15</v>
      </c>
      <c r="D12" s="28">
        <f>SUMIFS(Data!$O$2:$O$5000,Data!$B$2:$B$5000,A12,Data!$P$2:$P$5000,1)</f>
        <v>16364.45</v>
      </c>
      <c r="E12" s="18">
        <f>IF(C12=0,NA(),D12/C12)</f>
        <v>0.325445999305931</v>
      </c>
      <c r="F12">
        <f>SUMIFS(Data!$Q$2:$Q$5000,Data!$B$2:$B$5000,A12)</f>
        <v>52</v>
      </c>
      <c r="G12" s="28">
        <f>IF(AND(Dashboard!$G$5="All",Dashboard!$K$5="All"),IF(Dashboard!$C$5="All",SUMIFS(Lists!$K$2:$K$500,Lists!$I$2:$I$500,A12),SUMIFS(Lists!$K$2:$K$500,Lists!$I$2:$I$500,A12,Lists!$J$2:$J$500,Dashboard!$C$5)),NA())</f>
        <v>50500</v>
      </c>
      <c r="H12" s="28">
        <f>IF(F12=0,0,C12/F12)</f>
        <v>966.983653846154</v>
      </c>
    </row>
    <row r="13">
      <c r="A13" s="25" t="n">
        <v>46113</v>
      </c>
      <c r="B13" t="inlineStr">
        <is>
          <t>Apr 26</t>
        </is>
      </c>
      <c r="C13" s="28">
        <f>SUMIFS(Data!$L$2:$L$5000,Data!$B$2:$B$5000,A13,Data!$P$2:$P$5000,1)</f>
        <v>58056.4</v>
      </c>
      <c r="D13" s="28">
        <f>SUMIFS(Data!$O$2:$O$5000,Data!$B$2:$B$5000,A13,Data!$P$2:$P$5000,1)</f>
        <v>19472.71</v>
      </c>
      <c r="E13" s="18">
        <f>IF(C13=0,NA(),D13/C13)</f>
        <v>0.335410221784334</v>
      </c>
      <c r="F13">
        <f>SUMIFS(Data!$Q$2:$Q$5000,Data!$B$2:$B$5000,A13)</f>
        <v>52</v>
      </c>
      <c r="G13" s="28">
        <f>IF(AND(Dashboard!$G$5="All",Dashboard!$K$5="All"),IF(Dashboard!$C$5="All",SUMIFS(Lists!$K$2:$K$500,Lists!$I$2:$I$500,A13),SUMIFS(Lists!$K$2:$K$500,Lists!$I$2:$I$500,A13,Lists!$J$2:$J$500,Dashboard!$C$5)),NA())</f>
        <v>49000</v>
      </c>
      <c r="H13" s="28">
        <f>IF(F13=0,0,C13/F13)</f>
        <v>1116.46923076923</v>
      </c>
    </row>
    <row r="14">
      <c r="A14" s="25" t="n">
        <v>46143</v>
      </c>
      <c r="B14" t="inlineStr">
        <is>
          <t>May 26</t>
        </is>
      </c>
      <c r="C14" s="28">
        <f>SUMIFS(Data!$L$2:$L$5000,Data!$B$2:$B$5000,A14,Data!$P$2:$P$5000,1)</f>
        <v>51402.47</v>
      </c>
      <c r="D14" s="28">
        <f>SUMIFS(Data!$O$2:$O$5000,Data!$B$2:$B$5000,A14,Data!$P$2:$P$5000,1)</f>
        <v>16605.62</v>
      </c>
      <c r="E14" s="18">
        <f>IF(C14=0,NA(),D14/C14)</f>
        <v>0.323051012918251</v>
      </c>
      <c r="F14">
        <f>SUMIFS(Data!$Q$2:$Q$5000,Data!$B$2:$B$5000,A14)</f>
        <v>53</v>
      </c>
      <c r="G14" s="28">
        <f>IF(AND(Dashboard!$G$5="All",Dashboard!$K$5="All"),IF(Dashboard!$C$5="All",SUMIFS(Lists!$K$2:$K$500,Lists!$I$2:$I$500,A14),SUMIFS(Lists!$K$2:$K$500,Lists!$I$2:$I$500,A14,Lists!$J$2:$J$500,Dashboard!$C$5)),NA())</f>
        <v>51500</v>
      </c>
      <c r="H14" s="28">
        <f>IF(F14=0,0,C14/F14)</f>
        <v>969.857924528302</v>
      </c>
    </row>
    <row r="15">
      <c r="A15" s="25" t="n">
        <v>46174</v>
      </c>
      <c r="B15" t="inlineStr">
        <is>
          <t>Jun 26</t>
        </is>
      </c>
      <c r="C15" s="28">
        <f>SUMIFS(Data!$L$2:$L$5000,Data!$B$2:$B$5000,A15,Data!$P$2:$P$5000,1)</f>
        <v>49289.21</v>
      </c>
      <c r="D15" s="28">
        <f>SUMIFS(Data!$O$2:$O$5000,Data!$B$2:$B$5000,A15,Data!$P$2:$P$5000,1)</f>
        <v>16174.08</v>
      </c>
      <c r="E15" s="18">
        <f>IF(C15=0,NA(),D15/C15)</f>
        <v>0.328146464510184</v>
      </c>
      <c r="F15">
        <f>SUMIFS(Data!$Q$2:$Q$5000,Data!$B$2:$B$5000,A15)</f>
        <v>50</v>
      </c>
      <c r="G15" s="28">
        <f>IF(AND(Dashboard!$G$5="All",Dashboard!$K$5="All"),IF(Dashboard!$C$5="All",SUMIFS(Lists!$K$2:$K$500,Lists!$I$2:$I$500,A15),SUMIFS(Lists!$K$2:$K$500,Lists!$I$2:$I$500,A15,Lists!$J$2:$J$500,Dashboard!$C$5)),NA())</f>
        <v>49500</v>
      </c>
      <c r="H15" s="28">
        <f>IF(F15=0,0,C15/F15)</f>
        <v>985.7842</v>
      </c>
    </row>
    <row r="16">
      <c r="A16" t="inlineStr">
        <is>
          <t>Total</t>
        </is>
      </c>
      <c r="C16" s="28">
        <f>SUM(C4:C15)</f>
        <v>569028.28</v>
      </c>
      <c r="D16" s="28">
        <f>SUM(D4:D15)</f>
        <v>185428.21</v>
      </c>
      <c r="E16" s="18">
        <f>IF(C16=0,0,D16/C16)</f>
        <v>0.325868180048978</v>
      </c>
      <c r="F16">
        <f>SUM(F4:F15)</f>
        <v>594</v>
      </c>
      <c r="G16" s="28">
        <f>IFERROR(SUM(G4:G15),NA())</f>
        <v>563500</v>
      </c>
      <c r="H16" s="28">
        <f>IF(F16=0,0,C16/F16)</f>
        <v>957.960067340067</v>
      </c>
    </row>
    <row r="17">
      <c r="A17" t="inlineStr">
        <is>
          <t>H1 (Jul-Dec)</t>
        </is>
      </c>
      <c r="C17" s="28">
        <f>SUM(C4:C9)</f>
        <v>275592.65</v>
      </c>
      <c r="D17" s="28">
        <f>SUM(D4:D9)</f>
        <v>89309.62</v>
      </c>
      <c r="E17" s="18">
        <f>IF(C17=0,0,D17/C17)</f>
        <v>0.324063867450747</v>
      </c>
      <c r="F17">
        <f>SUM(F4:F9)</f>
        <v>300</v>
      </c>
      <c r="G17" s="28" t="n"/>
      <c r="H17" s="28">
        <f>IF(F17=0,0,C17/F17)</f>
        <v>918.642166666667</v>
      </c>
    </row>
    <row r="18">
      <c r="A18" t="inlineStr">
        <is>
          <t>H2 (Jan-Jun)</t>
        </is>
      </c>
      <c r="C18" s="28">
        <f>SUM(C10:C15)</f>
        <v>293435.63</v>
      </c>
      <c r="D18" s="28">
        <f>SUM(D10:D15)</f>
        <v>96118.59</v>
      </c>
      <c r="E18" s="18">
        <f>IF(C18=0,0,D18/C18)</f>
        <v>0.327562777567264</v>
      </c>
      <c r="F18">
        <f>SUM(F10:F15)</f>
        <v>294</v>
      </c>
      <c r="G18" s="28" t="n"/>
      <c r="H18" s="28">
        <f>IF(F18=0,0,C18/F18)</f>
        <v>998.08037414966</v>
      </c>
    </row>
    <row r="20">
      <c r="A20" s="16" t="inlineStr">
        <is>
          <t>Category</t>
        </is>
      </c>
      <c r="B20" s="16" t="inlineStr">
        <is>
          <t>Revenue</t>
        </is>
      </c>
      <c r="C20" s="16" t="inlineStr">
        <is>
          <t>Gross margin %</t>
        </is>
      </c>
    </row>
    <row r="21">
      <c r="A21" t="inlineStr">
        <is>
          <t>Dry goods</t>
        </is>
      </c>
      <c r="B21" s="28">
        <f>SUMIFS(Data!$L$2:$L$5000,Data!$I$2:$I$5000,A21,Data!$P$2:$P$5000,1)</f>
        <v>63601.77</v>
      </c>
      <c r="C21" s="18">
        <f>IF(B21=0,0,SUMIFS(Data!$O$2:$O$5000,Data!$I$2:$I$5000,A21,Data!$P$2:$P$5000,1)/B21)</f>
        <v>0.311318851660889</v>
      </c>
    </row>
    <row r="22">
      <c r="A22" t="inlineStr">
        <is>
          <t>Dairy &amp; eggs</t>
        </is>
      </c>
      <c r="B22" s="28">
        <f>SUMIFS(Data!$L$2:$L$5000,Data!$I$2:$I$5000,A22,Data!$P$2:$P$5000,1)</f>
        <v>138932.18</v>
      </c>
      <c r="C22" s="18">
        <f>IF(B22=0,0,SUMIFS(Data!$O$2:$O$5000,Data!$I$2:$I$5000,A22,Data!$P$2:$P$5000,1)/B22)</f>
        <v>0.230659160462321</v>
      </c>
    </row>
    <row r="23">
      <c r="A23" t="inlineStr">
        <is>
          <t>Beverages</t>
        </is>
      </c>
      <c r="B23" s="28">
        <f>SUMIFS(Data!$L$2:$L$5000,Data!$I$2:$I$5000,A23,Data!$P$2:$P$5000,1)</f>
        <v>94727.78</v>
      </c>
      <c r="C23" s="18">
        <f>IF(B23=0,0,SUMIFS(Data!$O$2:$O$5000,Data!$I$2:$I$5000,A23,Data!$P$2:$P$5000,1)/B23)</f>
        <v>0.381824845889981</v>
      </c>
    </row>
    <row r="24">
      <c r="A24" t="inlineStr">
        <is>
          <t>Bakery</t>
        </is>
      </c>
      <c r="B24" s="28">
        <f>SUMIFS(Data!$L$2:$L$5000,Data!$I$2:$I$5000,A24,Data!$P$2:$P$5000,1)</f>
        <v>162093.79</v>
      </c>
      <c r="C24" s="18">
        <f>IF(B24=0,0,SUMIFS(Data!$O$2:$O$5000,Data!$I$2:$I$5000,A24,Data!$P$2:$P$5000,1)/B24)</f>
        <v>0.420171988081715</v>
      </c>
    </row>
    <row r="25">
      <c r="A25" t="inlineStr">
        <is>
          <t>Frozen</t>
        </is>
      </c>
      <c r="B25" s="28">
        <f>SUMIFS(Data!$L$2:$L$5000,Data!$I$2:$I$5000,A25,Data!$P$2:$P$5000,1)</f>
        <v>109672.76</v>
      </c>
      <c r="C25" s="18">
        <f>IF(B25=0,0,SUMIFS(Data!$O$2:$O$5000,Data!$I$2:$I$5000,A25,Data!$P$2:$P$5000,1)/B25)</f>
        <v>0.267205001497181</v>
      </c>
    </row>
    <row r="27">
      <c r="A27" s="16" t="inlineStr">
        <is>
          <t>Customer type</t>
        </is>
      </c>
      <c r="B27" s="16" t="inlineStr">
        <is>
          <t>Revenue</t>
        </is>
      </c>
    </row>
    <row r="28">
      <c r="A28" t="inlineStr">
        <is>
          <t>Café</t>
        </is>
      </c>
      <c r="B28" s="28">
        <f>SUMIFS(Data!$L$2:$L$5000,Data!$E$2:$E$5000,A28,Data!$P$2:$P$5000,1)</f>
        <v>202608.16</v>
      </c>
    </row>
    <row r="29">
      <c r="A29" t="inlineStr">
        <is>
          <t>Restaurant</t>
        </is>
      </c>
      <c r="B29" s="28">
        <f>SUMIFS(Data!$L$2:$L$5000,Data!$E$2:$E$5000,A29,Data!$P$2:$P$5000,1)</f>
        <v>169624.55</v>
      </c>
    </row>
    <row r="30">
      <c r="A30" t="inlineStr">
        <is>
          <t>Grocer</t>
        </is>
      </c>
      <c r="B30" s="28">
        <f>SUMIFS(Data!$L$2:$L$5000,Data!$E$2:$E$5000,A30,Data!$P$2:$P$5000,1)</f>
        <v>155109.07</v>
      </c>
    </row>
    <row r="31">
      <c r="A31" t="inlineStr">
        <is>
          <t>Caterer</t>
        </is>
      </c>
      <c r="B31" s="28">
        <f>SUMIFS(Data!$L$2:$L$5000,Data!$E$2:$E$5000,A31,Data!$P$2:$P$5000,1)</f>
        <v>41686.5</v>
      </c>
    </row>
    <row r="33">
      <c r="A33" s="16" t="inlineStr">
        <is>
          <t>Rank</t>
        </is>
      </c>
      <c r="B33" s="16" t="inlineStr">
        <is>
          <t>Top customers</t>
        </is>
      </c>
      <c r="C33" s="16" t="inlineStr">
        <is>
          <t>Revenue</t>
        </is>
      </c>
      <c r="D33" s="16" t="inlineStr">
        <is>
          <t>Share of total</t>
        </is>
      </c>
      <c r="E33" s="16" t="inlineStr">
        <is>
          <t>Rank key</t>
        </is>
      </c>
    </row>
    <row r="34">
      <c r="A34" t="n">
        <v>1</v>
      </c>
      <c r="B34" t="str">
        <f>IF(C34&lt;=0,"",INDEX(Lists!$E$2:$E$39,MATCH(E34,Lists!$G$2:$G$39,0)))</f>
        <v>Vantrey Pantry</v>
      </c>
      <c r="C34" s="28">
        <f>INDEX(Lists!$F$2:$F$39,MATCH(E34,Lists!$G$2:$G$39,0))</f>
        <v>79308.32</v>
      </c>
      <c r="D34" s="18">
        <f>IF($C$16=0,0,C34/$C$16)</f>
        <v>0.139375006106902</v>
      </c>
      <c r="E34">
        <f>LARGE(Lists!$G$2:$G$39,A34)</f>
        <v>79308.320035</v>
      </c>
    </row>
    <row r="35">
      <c r="A35" t="n">
        <v>2</v>
      </c>
      <c r="B35" t="str">
        <f>IF(C35&lt;=0,"",INDEX(Lists!$E$2:$E$39,MATCH(E35,Lists!$G$2:$G$39,0)))</f>
        <v>Saltrey Fine Foods</v>
      </c>
      <c r="C35" s="28">
        <f>INDEX(Lists!$F$2:$F$39,MATCH(E35,Lists!$G$2:$G$39,0))</f>
        <v>32665.34</v>
      </c>
      <c r="D35" s="18">
        <f>IF($C$16=0,0,C35/$C$16)</f>
        <v>0.0574054772813752</v>
      </c>
      <c r="E35">
        <f>LARGE(Lists!$G$2:$G$39,A35)</f>
        <v>32665.340031</v>
      </c>
    </row>
    <row r="36">
      <c r="A36" t="n">
        <v>3</v>
      </c>
      <c r="B36" t="str">
        <f>IF(C36&lt;=0,"",INDEX(Lists!$E$2:$E$39,MATCH(E36,Lists!$G$2:$G$39,0)))</f>
        <v>Fallowden Coffee House</v>
      </c>
      <c r="C36" s="28">
        <f>INDEX(Lists!$F$2:$F$39,MATCH(E36,Lists!$G$2:$G$39,0))</f>
        <v>30047</v>
      </c>
      <c r="D36" s="18">
        <f>IF($C$16=0,0,C36/$C$16)</f>
        <v>0.0528040539566856</v>
      </c>
      <c r="E36">
        <f>LARGE(Lists!$G$2:$G$39,A36)</f>
        <v>30047.000011</v>
      </c>
    </row>
    <row r="37">
      <c r="A37" t="n">
        <v>4</v>
      </c>
      <c r="B37" t="str">
        <f>IF(C37&lt;=0,"",INDEX(Lists!$E$2:$E$39,MATCH(E37,Lists!$G$2:$G$39,0)))</f>
        <v>Thornable Kitchen</v>
      </c>
      <c r="C37" s="28">
        <f>INDEX(Lists!$F$2:$F$39,MATCH(E37,Lists!$G$2:$G$39,0))</f>
        <v>29660.19</v>
      </c>
      <c r="D37" s="18">
        <f>IF($C$16=0,0,C37/$C$16)</f>
        <v>0.0521242810638515</v>
      </c>
      <c r="E37">
        <f>LARGE(Lists!$G$2:$G$39,A37)</f>
        <v>29660.190033</v>
      </c>
    </row>
    <row r="38">
      <c r="A38" t="n">
        <v>5</v>
      </c>
      <c r="B38" t="str">
        <f>IF(C38&lt;=0,"",INDEX(Lists!$E$2:$E$39,MATCH(E38,Lists!$G$2:$G$39,0)))</f>
        <v>Fidderly Grocer</v>
      </c>
      <c r="C38" s="28">
        <f>INDEX(Lists!$F$2:$F$39,MATCH(E38,Lists!$G$2:$G$39,0))</f>
        <v>24874.17</v>
      </c>
      <c r="D38" s="18">
        <f>IF($C$16=0,0,C38/$C$16)</f>
        <v>0.0437134161416371</v>
      </c>
      <c r="E38">
        <f>LARGE(Lists!$G$2:$G$39,A38)</f>
        <v>24874.170013</v>
      </c>
    </row>
    <row r="39">
      <c r="A39" t="n">
        <v>6</v>
      </c>
      <c r="B39" t="str">
        <f>IF(C39&lt;=0,"",INDEX(Lists!$E$2:$E$39,MATCH(E39,Lists!$G$2:$G$39,0)))</f>
        <v>Oskaby Coffee House</v>
      </c>
      <c r="C39" s="28">
        <f>INDEX(Lists!$F$2:$F$39,MATCH(E39,Lists!$G$2:$G$39,0))</f>
        <v>24207.89</v>
      </c>
      <c r="D39" s="18">
        <f>IF($C$16=0,0,C39/$C$16)</f>
        <v>0.0425425077291413</v>
      </c>
      <c r="E39">
        <f>LARGE(Lists!$G$2:$G$39,A39)</f>
        <v>24207.890025</v>
      </c>
    </row>
    <row r="40">
      <c r="A40" t="n">
        <v>7</v>
      </c>
      <c r="B40" t="str">
        <f>IF(C40&lt;=0,"",INDEX(Lists!$E$2:$E$39,MATCH(E40,Lists!$G$2:$G$39,0)))</f>
        <v>Bellcourt Kitchen</v>
      </c>
      <c r="C40" s="28">
        <f>INDEX(Lists!$F$2:$F$39,MATCH(E40,Lists!$G$2:$G$39,0))</f>
        <v>23254.9</v>
      </c>
      <c r="D40" s="18">
        <f>IF($C$16=0,0,C40/$C$16)</f>
        <v>0.0408677403520261</v>
      </c>
      <c r="E40">
        <f>LARGE(Lists!$G$2:$G$39,A40)</f>
        <v>23254.900003</v>
      </c>
    </row>
    <row r="41">
      <c r="A41" t="n">
        <v>8</v>
      </c>
      <c r="B41" t="str">
        <f>IF(C41&lt;=0,"",INDEX(Lists!$E$2:$E$39,MATCH(E41,Lists!$G$2:$G$39,0)))</f>
        <v>Istowe Coffee House</v>
      </c>
      <c r="C41" s="28">
        <f>INDEX(Lists!$F$2:$F$39,MATCH(E41,Lists!$G$2:$G$39,0))</f>
        <v>21576.66</v>
      </c>
      <c r="D41" s="18">
        <f>IF($C$16=0,0,C41/$C$16)</f>
        <v>0.0379184317517576</v>
      </c>
      <c r="E41">
        <f>LARGE(Lists!$G$2:$G$39,A41)</f>
        <v>21576.660018</v>
      </c>
    </row>
    <row r="42">
      <c r="A42" t="n">
        <v>9</v>
      </c>
      <c r="B42" t="str">
        <f>IF(C42&lt;=0,"",INDEX(Lists!$E$2:$E$39,MATCH(E42,Lists!$G$2:$G$39,0)))</f>
        <v>Gorrowin Dining Room</v>
      </c>
      <c r="C42" s="28">
        <f>INDEX(Lists!$F$2:$F$39,MATCH(E42,Lists!$G$2:$G$39,0))</f>
        <v>19351.6</v>
      </c>
      <c r="D42" s="18">
        <f>IF($C$16=0,0,C42/$C$16)</f>
        <v>0.0340081515807967</v>
      </c>
      <c r="E42">
        <f>LARGE(Lists!$G$2:$G$39,A42)</f>
        <v>19351.600014</v>
      </c>
    </row>
    <row r="43">
      <c r="A43" t="n">
        <v>10</v>
      </c>
      <c r="B43" t="str">
        <f>IF(C43&lt;=0,"",INDEX(Lists!$E$2:$E$39,MATCH(E43,Lists!$G$2:$G$39,0)))</f>
        <v>Dunmarra Pantry</v>
      </c>
      <c r="C43" s="28">
        <f>INDEX(Lists!$F$2:$F$39,MATCH(E43,Lists!$G$2:$G$39,0))</f>
        <v>18261.24</v>
      </c>
      <c r="D43" s="18">
        <f>IF($C$16=0,0,C43/$C$16)</f>
        <v>0.0320919726520446</v>
      </c>
      <c r="E43">
        <f>LARGE(Lists!$G$2:$G$39,A43)</f>
        <v>18261.240008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1"/>
  <sheetViews>
    <sheetView workbookViewId="0">
      <selection activeCell="A1" sqref="A1"/>
    </sheetView>
  </sheetViews>
  <sheetFormatPr baseColWidth="8" defaultRowHeight="15"/>
  <cols>
    <col width="12" customWidth="1" min="1" max="1"/>
    <col width="14" customWidth="1" min="2" max="2"/>
    <col width="11" customWidth="1" min="3" max="3"/>
    <col width="3" customWidth="1" min="4" max="4"/>
    <col width="28" customWidth="1" min="5" max="5"/>
    <col width="16" customWidth="1" min="6" max="6"/>
    <col width="14" customWidth="1" min="7" max="7"/>
    <col width="3" customWidth="1" min="8" max="8"/>
    <col width="11" customWidth="1" min="9" max="9"/>
    <col width="10" customWidth="1" min="10" max="10"/>
    <col width="14" customWidth="1" min="11" max="11"/>
  </cols>
  <sheetData>
    <row r="1">
      <c r="A1" s="16" t="inlineStr">
        <is>
          <t>Region</t>
        </is>
      </c>
      <c r="B1" s="16" t="inlineStr">
        <is>
          <t>Category</t>
        </is>
      </c>
      <c r="C1" s="16" t="inlineStr">
        <is>
          <t>Sales rep</t>
        </is>
      </c>
      <c r="E1" s="16" t="inlineStr">
        <is>
          <t>Customer</t>
        </is>
      </c>
      <c r="F1" s="16" t="inlineStr">
        <is>
          <t>Revenue (filtered)</t>
        </is>
      </c>
      <c r="G1" s="16" t="inlineStr">
        <is>
          <t>Rank key</t>
        </is>
      </c>
      <c r="I1" s="16" t="inlineStr">
        <is>
          <t>Month</t>
        </is>
      </c>
      <c r="J1" s="16" t="inlineStr">
        <is>
          <t>Region</t>
        </is>
      </c>
      <c r="K1" s="16" t="inlineStr">
        <is>
          <t>Revenue target</t>
        </is>
      </c>
    </row>
    <row r="2">
      <c r="A2" t="inlineStr">
        <is>
          <t>All</t>
        </is>
      </c>
      <c r="B2" t="inlineStr">
        <is>
          <t>All</t>
        </is>
      </c>
      <c r="C2" t="inlineStr">
        <is>
          <t>All</t>
        </is>
      </c>
      <c r="E2" t="inlineStr">
        <is>
          <t>Ashgrin Bistro</t>
        </is>
      </c>
      <c r="F2">
        <f>SUMIFS(Data!$L$2:$L$5000,Data!$D$2:$D$5000,E2,Data!$P$2:$P$5000,1)</f>
        <v>14068.81</v>
      </c>
      <c r="G2">
        <f>F2+ROW()/1000000</f>
        <v>14068.810002</v>
      </c>
      <c r="I2" s="25" t="n">
        <v>45839</v>
      </c>
      <c r="J2" t="inlineStr">
        <is>
          <t>North</t>
        </is>
      </c>
      <c r="K2" s="28" t="n">
        <v>8000</v>
      </c>
    </row>
    <row r="3">
      <c r="A3" t="inlineStr">
        <is>
          <t>North</t>
        </is>
      </c>
      <c r="B3" t="inlineStr">
        <is>
          <t>Dry goods</t>
        </is>
      </c>
      <c r="C3" t="inlineStr">
        <is>
          <t>Lena K.</t>
        </is>
      </c>
      <c r="E3" t="inlineStr">
        <is>
          <t>Bellcourt Kitchen</t>
        </is>
      </c>
      <c r="F3">
        <f>SUMIFS(Data!$L$2:$L$5000,Data!$D$2:$D$5000,E3,Data!$P$2:$P$5000,1)</f>
        <v>23254.9</v>
      </c>
      <c r="G3">
        <f>F3+ROW()/1000000</f>
        <v>23254.900003</v>
      </c>
      <c r="I3" s="25" t="n">
        <v>45839</v>
      </c>
      <c r="J3" t="inlineStr">
        <is>
          <t>South</t>
        </is>
      </c>
      <c r="K3" s="28" t="n">
        <v>9000</v>
      </c>
    </row>
    <row r="4">
      <c r="A4" t="inlineStr">
        <is>
          <t>South</t>
        </is>
      </c>
      <c r="B4" t="inlineStr">
        <is>
          <t>Dairy &amp; eggs</t>
        </is>
      </c>
      <c r="C4" t="inlineStr">
        <is>
          <t>Priya N.</t>
        </is>
      </c>
      <c r="E4" t="inlineStr">
        <is>
          <t>Brasken Events Co.</t>
        </is>
      </c>
      <c r="F4">
        <f>SUMIFS(Data!$L$2:$L$5000,Data!$D$2:$D$5000,E4,Data!$P$2:$P$5000,1)</f>
        <v>13563.15</v>
      </c>
      <c r="G4">
        <f>F4+ROW()/1000000</f>
        <v>13563.150004</v>
      </c>
      <c r="I4" s="25" t="n">
        <v>45839</v>
      </c>
      <c r="J4" t="inlineStr">
        <is>
          <t>East</t>
        </is>
      </c>
      <c r="K4" s="28" t="n">
        <v>6000</v>
      </c>
    </row>
    <row r="5">
      <c r="A5" t="inlineStr">
        <is>
          <t>East</t>
        </is>
      </c>
      <c r="B5" t="inlineStr">
        <is>
          <t>Beverages</t>
        </is>
      </c>
      <c r="C5" t="inlineStr">
        <is>
          <t>Sam O.</t>
        </is>
      </c>
      <c r="E5" t="inlineStr">
        <is>
          <t>Cindlemoor Café</t>
        </is>
      </c>
      <c r="F5">
        <f>SUMIFS(Data!$L$2:$L$5000,Data!$D$2:$D$5000,E5,Data!$P$2:$P$5000,1)</f>
        <v>4750.62</v>
      </c>
      <c r="G5">
        <f>F5+ROW()/1000000</f>
        <v>4750.620005</v>
      </c>
      <c r="I5" s="25" t="n">
        <v>45839</v>
      </c>
      <c r="J5" t="inlineStr">
        <is>
          <t>West</t>
        </is>
      </c>
      <c r="K5" s="28" t="n">
        <v>10000</v>
      </c>
    </row>
    <row r="6">
      <c r="A6" t="inlineStr">
        <is>
          <t>West</t>
        </is>
      </c>
      <c r="B6" t="inlineStr">
        <is>
          <t>Bakery</t>
        </is>
      </c>
      <c r="C6" t="inlineStr">
        <is>
          <t>Tom W.</t>
        </is>
      </c>
      <c r="E6" t="inlineStr">
        <is>
          <t>Corvane Café</t>
        </is>
      </c>
      <c r="F6">
        <f>SUMIFS(Data!$L$2:$L$5000,Data!$D$2:$D$5000,E6,Data!$P$2:$P$5000,1)</f>
        <v>6966.8</v>
      </c>
      <c r="G6">
        <f>F6+ROW()/1000000</f>
        <v>6966.800006</v>
      </c>
      <c r="I6" s="25" t="n">
        <v>45839</v>
      </c>
      <c r="J6" t="inlineStr">
        <is>
          <t>Regional</t>
        </is>
      </c>
      <c r="K6" s="28" t="n">
        <v>5000</v>
      </c>
    </row>
    <row r="7">
      <c r="A7" t="inlineStr">
        <is>
          <t>Regional</t>
        </is>
      </c>
      <c r="B7" t="inlineStr">
        <is>
          <t>Frozen</t>
        </is>
      </c>
      <c r="E7" t="inlineStr">
        <is>
          <t>Drewsome Kitchen</t>
        </is>
      </c>
      <c r="F7">
        <f>SUMIFS(Data!$L$2:$L$5000,Data!$D$2:$D$5000,E7,Data!$P$2:$P$5000,1)</f>
        <v>5851.5</v>
      </c>
      <c r="G7">
        <f>F7+ROW()/1000000</f>
        <v>5851.500007</v>
      </c>
      <c r="I7" s="25" t="n">
        <v>45870</v>
      </c>
      <c r="J7" t="inlineStr">
        <is>
          <t>North</t>
        </is>
      </c>
      <c r="K7" s="28" t="n">
        <v>8000</v>
      </c>
    </row>
    <row r="8">
      <c r="E8" t="inlineStr">
        <is>
          <t>Dunmarra Pantry</t>
        </is>
      </c>
      <c r="F8">
        <f>SUMIFS(Data!$L$2:$L$5000,Data!$D$2:$D$5000,E8,Data!$P$2:$P$5000,1)</f>
        <v>18261.24</v>
      </c>
      <c r="G8">
        <f>F8+ROW()/1000000</f>
        <v>18261.240008</v>
      </c>
      <c r="I8" s="25" t="n">
        <v>45870</v>
      </c>
      <c r="J8" t="inlineStr">
        <is>
          <t>South</t>
        </is>
      </c>
      <c r="K8" s="28" t="n">
        <v>9500</v>
      </c>
    </row>
    <row r="9">
      <c r="E9" t="inlineStr">
        <is>
          <t>Ebberly Café</t>
        </is>
      </c>
      <c r="F9">
        <f>SUMIFS(Data!$L$2:$L$5000,Data!$D$2:$D$5000,E9,Data!$P$2:$P$5000,1)</f>
        <v>10100.42</v>
      </c>
      <c r="G9">
        <f>F9+ROW()/1000000</f>
        <v>10100.420009</v>
      </c>
      <c r="I9" s="25" t="n">
        <v>45870</v>
      </c>
      <c r="J9" t="inlineStr">
        <is>
          <t>East</t>
        </is>
      </c>
      <c r="K9" s="28" t="n">
        <v>6500</v>
      </c>
    </row>
    <row r="10">
      <c r="E10" t="inlineStr">
        <is>
          <t>Elsbrook Coffee House</t>
        </is>
      </c>
      <c r="F10">
        <f>SUMIFS(Data!$L$2:$L$5000,Data!$D$2:$D$5000,E10,Data!$P$2:$P$5000,1)</f>
        <v>14577.14</v>
      </c>
      <c r="G10">
        <f>F10+ROW()/1000000</f>
        <v>14577.14001</v>
      </c>
      <c r="I10" s="25" t="n">
        <v>45870</v>
      </c>
      <c r="J10" t="inlineStr">
        <is>
          <t>West</t>
        </is>
      </c>
      <c r="K10" s="28" t="n">
        <v>10500</v>
      </c>
    </row>
    <row r="11">
      <c r="E11" t="inlineStr">
        <is>
          <t>Fallowden Coffee House</t>
        </is>
      </c>
      <c r="F11">
        <f>SUMIFS(Data!$L$2:$L$5000,Data!$D$2:$D$5000,E11,Data!$P$2:$P$5000,1)</f>
        <v>30047</v>
      </c>
      <c r="G11">
        <f>F11+ROW()/1000000</f>
        <v>30047.000011</v>
      </c>
      <c r="I11" s="25" t="n">
        <v>45870</v>
      </c>
      <c r="J11" t="inlineStr">
        <is>
          <t>Regional</t>
        </is>
      </c>
      <c r="K11" s="28" t="n">
        <v>5500</v>
      </c>
    </row>
    <row r="12">
      <c r="E12" t="inlineStr">
        <is>
          <t>Fennick Espresso Bar</t>
        </is>
      </c>
      <c r="F12">
        <f>SUMIFS(Data!$L$2:$L$5000,Data!$D$2:$D$5000,E12,Data!$P$2:$P$5000,1)</f>
        <v>9813.61</v>
      </c>
      <c r="G12">
        <f>F12+ROW()/1000000</f>
        <v>9813.610012</v>
      </c>
      <c r="I12" s="25" t="n">
        <v>45901</v>
      </c>
      <c r="J12" t="inlineStr">
        <is>
          <t>North</t>
        </is>
      </c>
      <c r="K12" s="28" t="n">
        <v>9000</v>
      </c>
    </row>
    <row r="13">
      <c r="E13" t="inlineStr">
        <is>
          <t>Fidderly Grocer</t>
        </is>
      </c>
      <c r="F13">
        <f>SUMIFS(Data!$L$2:$L$5000,Data!$D$2:$D$5000,E13,Data!$P$2:$P$5000,1)</f>
        <v>24874.17</v>
      </c>
      <c r="G13">
        <f>F13+ROW()/1000000</f>
        <v>24874.170013</v>
      </c>
      <c r="I13" s="25" t="n">
        <v>45901</v>
      </c>
      <c r="J13" t="inlineStr">
        <is>
          <t>South</t>
        </is>
      </c>
      <c r="K13" s="28" t="n">
        <v>10500</v>
      </c>
    </row>
    <row r="14">
      <c r="E14" t="inlineStr">
        <is>
          <t>Gorrowin Dining Room</t>
        </is>
      </c>
      <c r="F14">
        <f>SUMIFS(Data!$L$2:$L$5000,Data!$D$2:$D$5000,E14,Data!$P$2:$P$5000,1)</f>
        <v>19351.6</v>
      </c>
      <c r="G14">
        <f>F14+ROW()/1000000</f>
        <v>19351.600014</v>
      </c>
      <c r="I14" s="25" t="n">
        <v>45901</v>
      </c>
      <c r="J14" t="inlineStr">
        <is>
          <t>East</t>
        </is>
      </c>
      <c r="K14" s="28" t="n">
        <v>7000</v>
      </c>
    </row>
    <row r="15">
      <c r="E15" t="inlineStr">
        <is>
          <t>Grisdale Catering</t>
        </is>
      </c>
      <c r="F15">
        <f>SUMIFS(Data!$L$2:$L$5000,Data!$D$2:$D$5000,E15,Data!$P$2:$P$5000,1)</f>
        <v>15966.91</v>
      </c>
      <c r="G15">
        <f>F15+ROW()/1000000</f>
        <v>15966.910015</v>
      </c>
      <c r="I15" s="25" t="n">
        <v>45901</v>
      </c>
      <c r="J15" t="inlineStr">
        <is>
          <t>West</t>
        </is>
      </c>
      <c r="K15" s="28" t="n">
        <v>11500</v>
      </c>
    </row>
    <row r="16">
      <c r="E16" t="inlineStr">
        <is>
          <t>Hallowick Espresso Bar</t>
        </is>
      </c>
      <c r="F16">
        <f>SUMIFS(Data!$L$2:$L$5000,Data!$D$2:$D$5000,E16,Data!$P$2:$P$5000,1)</f>
        <v>7721.23</v>
      </c>
      <c r="G16">
        <f>F16+ROW()/1000000</f>
        <v>7721.230016</v>
      </c>
      <c r="I16" s="25" t="n">
        <v>45901</v>
      </c>
      <c r="J16" t="inlineStr">
        <is>
          <t>Regional</t>
        </is>
      </c>
      <c r="K16" s="28" t="n">
        <v>6000</v>
      </c>
    </row>
    <row r="17">
      <c r="E17" t="inlineStr">
        <is>
          <t>Haskett Café</t>
        </is>
      </c>
      <c r="F17">
        <f>SUMIFS(Data!$L$2:$L$5000,Data!$D$2:$D$5000,E17,Data!$P$2:$P$5000,1)</f>
        <v>10348.83</v>
      </c>
      <c r="G17">
        <f>F17+ROW()/1000000</f>
        <v>10348.830017</v>
      </c>
      <c r="I17" s="25" t="n">
        <v>45931</v>
      </c>
      <c r="J17" t="inlineStr">
        <is>
          <t>North</t>
        </is>
      </c>
      <c r="K17" s="28" t="n">
        <v>9500</v>
      </c>
    </row>
    <row r="18">
      <c r="E18" t="inlineStr">
        <is>
          <t>Istowe Coffee House</t>
        </is>
      </c>
      <c r="F18">
        <f>SUMIFS(Data!$L$2:$L$5000,Data!$D$2:$D$5000,E18,Data!$P$2:$P$5000,1)</f>
        <v>21576.66</v>
      </c>
      <c r="G18">
        <f>F18+ROW()/1000000</f>
        <v>21576.660018</v>
      </c>
      <c r="I18" s="25" t="n">
        <v>45931</v>
      </c>
      <c r="J18" t="inlineStr">
        <is>
          <t>South</t>
        </is>
      </c>
      <c r="K18" s="28" t="n">
        <v>11500</v>
      </c>
    </row>
    <row r="19">
      <c r="E19" t="inlineStr">
        <is>
          <t>Jarrock Canteen</t>
        </is>
      </c>
      <c r="F19">
        <f>SUMIFS(Data!$L$2:$L$5000,Data!$D$2:$D$5000,E19,Data!$P$2:$P$5000,1)</f>
        <v>8491.71</v>
      </c>
      <c r="G19">
        <f>F19+ROW()/1000000</f>
        <v>8491.710019</v>
      </c>
      <c r="I19" s="25" t="n">
        <v>45931</v>
      </c>
      <c r="J19" t="inlineStr">
        <is>
          <t>East</t>
        </is>
      </c>
      <c r="K19" s="28" t="n">
        <v>7500</v>
      </c>
    </row>
    <row r="20">
      <c r="E20" t="inlineStr">
        <is>
          <t>Kellamere Bistro</t>
        </is>
      </c>
      <c r="F20">
        <f>SUMIFS(Data!$L$2:$L$5000,Data!$D$2:$D$5000,E20,Data!$P$2:$P$5000,1)</f>
        <v>10358.08</v>
      </c>
      <c r="G20">
        <f>F20+ROW()/1000000</f>
        <v>10358.08002</v>
      </c>
      <c r="I20" s="25" t="n">
        <v>45931</v>
      </c>
      <c r="J20" t="inlineStr">
        <is>
          <t>West</t>
        </is>
      </c>
      <c r="K20" s="28" t="n">
        <v>12000</v>
      </c>
    </row>
    <row r="21">
      <c r="E21" t="inlineStr">
        <is>
          <t>Lumsey Kitchen</t>
        </is>
      </c>
      <c r="F21">
        <f>SUMIFS(Data!$L$2:$L$5000,Data!$D$2:$D$5000,E21,Data!$P$2:$P$5000,1)</f>
        <v>11758.13</v>
      </c>
      <c r="G21">
        <f>F21+ROW()/1000000</f>
        <v>11758.130021</v>
      </c>
      <c r="I21" s="25" t="n">
        <v>45931</v>
      </c>
      <c r="J21" t="inlineStr">
        <is>
          <t>Regional</t>
        </is>
      </c>
      <c r="K21" s="28" t="n">
        <v>6500</v>
      </c>
    </row>
    <row r="22">
      <c r="E22" t="inlineStr">
        <is>
          <t>Marrowfield Coffee House</t>
        </is>
      </c>
      <c r="F22">
        <f>SUMIFS(Data!$L$2:$L$5000,Data!$D$2:$D$5000,E22,Data!$P$2:$P$5000,1)</f>
        <v>11573.68</v>
      </c>
      <c r="G22">
        <f>F22+ROW()/1000000</f>
        <v>11573.680022</v>
      </c>
      <c r="I22" s="25" t="n">
        <v>45962</v>
      </c>
      <c r="J22" t="inlineStr">
        <is>
          <t>North</t>
        </is>
      </c>
      <c r="K22" s="28" t="n">
        <v>10500</v>
      </c>
    </row>
    <row r="23">
      <c r="E23" t="inlineStr">
        <is>
          <t>Nethercot Espresso Bar</t>
        </is>
      </c>
      <c r="F23">
        <f>SUMIFS(Data!$L$2:$L$5000,Data!$D$2:$D$5000,E23,Data!$P$2:$P$5000,1)</f>
        <v>9940.48</v>
      </c>
      <c r="G23">
        <f>F23+ROW()/1000000</f>
        <v>9940.480023</v>
      </c>
      <c r="I23" s="25" t="n">
        <v>45962</v>
      </c>
      <c r="J23" t="inlineStr">
        <is>
          <t>South</t>
        </is>
      </c>
      <c r="K23" s="28" t="n">
        <v>12500</v>
      </c>
    </row>
    <row r="24">
      <c r="E24" t="inlineStr">
        <is>
          <t>Orrinby Bistro</t>
        </is>
      </c>
      <c r="F24">
        <f>SUMIFS(Data!$L$2:$L$5000,Data!$D$2:$D$5000,E24,Data!$P$2:$P$5000,1)</f>
        <v>14529.41</v>
      </c>
      <c r="G24">
        <f>F24+ROW()/1000000</f>
        <v>14529.410024</v>
      </c>
      <c r="I24" s="25" t="n">
        <v>45962</v>
      </c>
      <c r="J24" t="inlineStr">
        <is>
          <t>East</t>
        </is>
      </c>
      <c r="K24" s="28" t="n">
        <v>8000</v>
      </c>
    </row>
    <row r="25">
      <c r="E25" t="inlineStr">
        <is>
          <t>Oskaby Coffee House</t>
        </is>
      </c>
      <c r="F25">
        <f>SUMIFS(Data!$L$2:$L$5000,Data!$D$2:$D$5000,E25,Data!$P$2:$P$5000,1)</f>
        <v>24207.89</v>
      </c>
      <c r="G25">
        <f>F25+ROW()/1000000</f>
        <v>24207.890025</v>
      </c>
      <c r="I25" s="25" t="n">
        <v>45962</v>
      </c>
      <c r="J25" t="inlineStr">
        <is>
          <t>West</t>
        </is>
      </c>
      <c r="K25" s="28" t="n">
        <v>13000</v>
      </c>
    </row>
    <row r="26">
      <c r="E26" t="inlineStr">
        <is>
          <t>Pembly Kitchen</t>
        </is>
      </c>
      <c r="F26">
        <f>SUMIFS(Data!$L$2:$L$5000,Data!$D$2:$D$5000,E26,Data!$P$2:$P$5000,1)</f>
        <v>6615.6</v>
      </c>
      <c r="G26">
        <f>F26+ROW()/1000000</f>
        <v>6615.600026</v>
      </c>
      <c r="I26" s="25" t="n">
        <v>45962</v>
      </c>
      <c r="J26" t="inlineStr">
        <is>
          <t>Regional</t>
        </is>
      </c>
      <c r="K26" s="28" t="n">
        <v>7000</v>
      </c>
    </row>
    <row r="27">
      <c r="E27" t="inlineStr">
        <is>
          <t>Pindleton Café</t>
        </is>
      </c>
      <c r="F27">
        <f>SUMIFS(Data!$L$2:$L$5000,Data!$D$2:$D$5000,E27,Data!$P$2:$P$5000,1)</f>
        <v>6217.13</v>
      </c>
      <c r="G27">
        <f>F27+ROW()/1000000</f>
        <v>6217.130027</v>
      </c>
      <c r="I27" s="25" t="n">
        <v>45992</v>
      </c>
      <c r="J27" t="inlineStr">
        <is>
          <t>North</t>
        </is>
      </c>
      <c r="K27" s="28" t="n">
        <v>12000</v>
      </c>
    </row>
    <row r="28">
      <c r="E28" t="inlineStr">
        <is>
          <t>Quarrow Café</t>
        </is>
      </c>
      <c r="F28">
        <f>SUMIFS(Data!$L$2:$L$5000,Data!$D$2:$D$5000,E28,Data!$P$2:$P$5000,1)</f>
        <v>7663</v>
      </c>
      <c r="G28">
        <f>F28+ROW()/1000000</f>
        <v>7663.000028</v>
      </c>
      <c r="I28" s="25" t="n">
        <v>45992</v>
      </c>
      <c r="J28" t="inlineStr">
        <is>
          <t>South</t>
        </is>
      </c>
      <c r="K28" s="28" t="n">
        <v>14000</v>
      </c>
    </row>
    <row r="29">
      <c r="E29" t="inlineStr">
        <is>
          <t>Quellow Kitchen</t>
        </is>
      </c>
      <c r="F29">
        <f>SUMIFS(Data!$L$2:$L$5000,Data!$D$2:$D$5000,E29,Data!$P$2:$P$5000,1)</f>
        <v>10315.13</v>
      </c>
      <c r="G29">
        <f>F29+ROW()/1000000</f>
        <v>10315.130029</v>
      </c>
      <c r="I29" s="25" t="n">
        <v>45992</v>
      </c>
      <c r="J29" t="inlineStr">
        <is>
          <t>East</t>
        </is>
      </c>
      <c r="K29" s="28" t="n">
        <v>9500</v>
      </c>
    </row>
    <row r="30">
      <c r="E30" t="inlineStr">
        <is>
          <t>Rivelle Dining Room</t>
        </is>
      </c>
      <c r="F30">
        <f>SUMIFS(Data!$L$2:$L$5000,Data!$D$2:$D$5000,E30,Data!$P$2:$P$5000,1)</f>
        <v>6202.84</v>
      </c>
      <c r="G30">
        <f>F30+ROW()/1000000</f>
        <v>6202.84003</v>
      </c>
      <c r="I30" s="25" t="n">
        <v>45992</v>
      </c>
      <c r="J30" t="inlineStr">
        <is>
          <t>West</t>
        </is>
      </c>
      <c r="K30" s="28" t="n">
        <v>15000</v>
      </c>
    </row>
    <row r="31">
      <c r="E31" t="inlineStr">
        <is>
          <t>Saltrey Fine Foods</t>
        </is>
      </c>
      <c r="F31">
        <f>SUMIFS(Data!$L$2:$L$5000,Data!$D$2:$D$5000,E31,Data!$P$2:$P$5000,1)</f>
        <v>32665.34</v>
      </c>
      <c r="G31">
        <f>F31+ROW()/1000000</f>
        <v>32665.340031</v>
      </c>
      <c r="I31" s="25" t="n">
        <v>45992</v>
      </c>
      <c r="J31" t="inlineStr">
        <is>
          <t>Regional</t>
        </is>
      </c>
      <c r="K31" s="28" t="n">
        <v>8000</v>
      </c>
    </row>
    <row r="32">
      <c r="E32" t="inlineStr">
        <is>
          <t>Tamsel Coffee House</t>
        </is>
      </c>
      <c r="F32">
        <f>SUMIFS(Data!$L$2:$L$5000,Data!$D$2:$D$5000,E32,Data!$P$2:$P$5000,1)</f>
        <v>8674.64</v>
      </c>
      <c r="G32">
        <f>F32+ROW()/1000000</f>
        <v>8674.640032</v>
      </c>
      <c r="I32" s="25" t="n">
        <v>46023</v>
      </c>
      <c r="J32" t="inlineStr">
        <is>
          <t>North</t>
        </is>
      </c>
      <c r="K32" s="28" t="n">
        <v>8000</v>
      </c>
    </row>
    <row r="33">
      <c r="E33" t="inlineStr">
        <is>
          <t>Thornable Kitchen</t>
        </is>
      </c>
      <c r="F33">
        <f>SUMIFS(Data!$L$2:$L$5000,Data!$D$2:$D$5000,E33,Data!$P$2:$P$5000,1)</f>
        <v>29660.19</v>
      </c>
      <c r="G33">
        <f>F33+ROW()/1000000</f>
        <v>29660.190033</v>
      </c>
      <c r="I33" s="25" t="n">
        <v>46023</v>
      </c>
      <c r="J33" t="inlineStr">
        <is>
          <t>South</t>
        </is>
      </c>
      <c r="K33" s="28" t="n">
        <v>9500</v>
      </c>
    </row>
    <row r="34">
      <c r="E34" t="inlineStr">
        <is>
          <t>Umberlee Café</t>
        </is>
      </c>
      <c r="F34">
        <f>SUMIFS(Data!$L$2:$L$5000,Data!$D$2:$D$5000,E34,Data!$P$2:$P$5000,1)</f>
        <v>12661.35</v>
      </c>
      <c r="G34">
        <f>F34+ROW()/1000000</f>
        <v>12661.350034</v>
      </c>
      <c r="I34" s="25" t="n">
        <v>46023</v>
      </c>
      <c r="J34" t="inlineStr">
        <is>
          <t>East</t>
        </is>
      </c>
      <c r="K34" s="28" t="n">
        <v>6000</v>
      </c>
    </row>
    <row r="35">
      <c r="E35" t="inlineStr">
        <is>
          <t>Vantrey Pantry</t>
        </is>
      </c>
      <c r="F35">
        <f>SUMIFS(Data!$L$2:$L$5000,Data!$D$2:$D$5000,E35,Data!$P$2:$P$5000,1)</f>
        <v>79308.32</v>
      </c>
      <c r="G35">
        <f>F35+ROW()/1000000</f>
        <v>79308.320035</v>
      </c>
      <c r="I35" s="25" t="n">
        <v>46023</v>
      </c>
      <c r="J35" t="inlineStr">
        <is>
          <t>West</t>
        </is>
      </c>
      <c r="K35" s="28" t="n">
        <v>10000</v>
      </c>
    </row>
    <row r="36">
      <c r="E36" t="inlineStr">
        <is>
          <t>Velloc Dining Room</t>
        </is>
      </c>
      <c r="F36">
        <f>SUMIFS(Data!$L$2:$L$5000,Data!$D$2:$D$5000,E36,Data!$P$2:$P$5000,1)</f>
        <v>4260.01</v>
      </c>
      <c r="G36">
        <f>F36+ROW()/1000000</f>
        <v>4260.010036</v>
      </c>
      <c r="I36" s="25" t="n">
        <v>46023</v>
      </c>
      <c r="J36" t="inlineStr">
        <is>
          <t>Regional</t>
        </is>
      </c>
      <c r="K36" s="28" t="n">
        <v>5000</v>
      </c>
    </row>
    <row r="37">
      <c r="E37" t="inlineStr">
        <is>
          <t>Wollomby Bistro</t>
        </is>
      </c>
      <c r="F37">
        <f>SUMIFS(Data!$L$2:$L$5000,Data!$D$2:$D$5000,E37,Data!$P$2:$P$5000,1)</f>
        <v>13398.35</v>
      </c>
      <c r="G37">
        <f>F37+ROW()/1000000</f>
        <v>13398.350037</v>
      </c>
      <c r="I37" s="25" t="n">
        <v>46054</v>
      </c>
      <c r="J37" t="inlineStr">
        <is>
          <t>North</t>
        </is>
      </c>
      <c r="K37" s="28" t="n">
        <v>9500</v>
      </c>
    </row>
    <row r="38">
      <c r="E38" t="inlineStr">
        <is>
          <t>Yarrowick Canteen</t>
        </is>
      </c>
      <c r="F38">
        <f>SUMIFS(Data!$L$2:$L$5000,Data!$D$2:$D$5000,E38,Data!$P$2:$P$5000,1)</f>
        <v>3664.73</v>
      </c>
      <c r="G38">
        <f>F38+ROW()/1000000</f>
        <v>3664.730038</v>
      </c>
      <c r="I38" s="25" t="n">
        <v>46054</v>
      </c>
      <c r="J38" t="inlineStr">
        <is>
          <t>South</t>
        </is>
      </c>
      <c r="K38" s="28" t="n">
        <v>11000</v>
      </c>
    </row>
    <row r="39">
      <c r="E39" t="inlineStr">
        <is>
          <t>Zenderby Coffee House</t>
        </is>
      </c>
      <c r="F39">
        <f>SUMIFS(Data!$L$2:$L$5000,Data!$D$2:$D$5000,E39,Data!$P$2:$P$5000,1)</f>
        <v>5767.68</v>
      </c>
      <c r="G39">
        <f>F39+ROW()/1000000</f>
        <v>5767.680039</v>
      </c>
      <c r="I39" s="25" t="n">
        <v>46054</v>
      </c>
      <c r="J39" t="inlineStr">
        <is>
          <t>East</t>
        </is>
      </c>
      <c r="K39" s="28" t="n">
        <v>7500</v>
      </c>
    </row>
    <row r="40">
      <c r="I40" s="25" t="n">
        <v>46054</v>
      </c>
      <c r="J40" t="inlineStr">
        <is>
          <t>West</t>
        </is>
      </c>
      <c r="K40" s="28" t="n">
        <v>12000</v>
      </c>
    </row>
    <row r="41">
      <c r="I41" s="25" t="n">
        <v>46054</v>
      </c>
      <c r="J41" t="inlineStr">
        <is>
          <t>Regional</t>
        </is>
      </c>
      <c r="K41" s="28" t="n">
        <v>6000</v>
      </c>
    </row>
    <row r="42">
      <c r="I42" s="25" t="n">
        <v>46082</v>
      </c>
      <c r="J42" t="inlineStr">
        <is>
          <t>North</t>
        </is>
      </c>
      <c r="K42" s="28" t="n">
        <v>10500</v>
      </c>
    </row>
    <row r="43">
      <c r="I43" s="25" t="n">
        <v>46082</v>
      </c>
      <c r="J43" t="inlineStr">
        <is>
          <t>South</t>
        </is>
      </c>
      <c r="K43" s="28" t="n">
        <v>12000</v>
      </c>
    </row>
    <row r="44">
      <c r="I44" s="25" t="n">
        <v>46082</v>
      </c>
      <c r="J44" t="inlineStr">
        <is>
          <t>East</t>
        </is>
      </c>
      <c r="K44" s="28" t="n">
        <v>8000</v>
      </c>
    </row>
    <row r="45">
      <c r="I45" s="25" t="n">
        <v>46082</v>
      </c>
      <c r="J45" t="inlineStr">
        <is>
          <t>West</t>
        </is>
      </c>
      <c r="K45" s="28" t="n">
        <v>13000</v>
      </c>
    </row>
    <row r="46">
      <c r="I46" s="25" t="n">
        <v>46082</v>
      </c>
      <c r="J46" t="inlineStr">
        <is>
          <t>Regional</t>
        </is>
      </c>
      <c r="K46" s="28" t="n">
        <v>7000</v>
      </c>
    </row>
    <row r="47">
      <c r="I47" s="25" t="n">
        <v>46113</v>
      </c>
      <c r="J47" t="inlineStr">
        <is>
          <t>North</t>
        </is>
      </c>
      <c r="K47" s="28" t="n">
        <v>10000</v>
      </c>
    </row>
    <row r="48">
      <c r="I48" s="25" t="n">
        <v>46113</v>
      </c>
      <c r="J48" t="inlineStr">
        <is>
          <t>South</t>
        </is>
      </c>
      <c r="K48" s="28" t="n">
        <v>12000</v>
      </c>
    </row>
    <row r="49">
      <c r="I49" s="25" t="n">
        <v>46113</v>
      </c>
      <c r="J49" t="inlineStr">
        <is>
          <t>East</t>
        </is>
      </c>
      <c r="K49" s="28" t="n">
        <v>8000</v>
      </c>
    </row>
    <row r="50">
      <c r="I50" s="25" t="n">
        <v>46113</v>
      </c>
      <c r="J50" t="inlineStr">
        <is>
          <t>West</t>
        </is>
      </c>
      <c r="K50" s="28" t="n">
        <v>12500</v>
      </c>
    </row>
    <row r="51">
      <c r="I51" s="25" t="n">
        <v>46113</v>
      </c>
      <c r="J51" t="inlineStr">
        <is>
          <t>Regional</t>
        </is>
      </c>
      <c r="K51" s="28" t="n">
        <v>6500</v>
      </c>
    </row>
    <row r="52">
      <c r="I52" s="25" t="n">
        <v>46143</v>
      </c>
      <c r="J52" t="inlineStr">
        <is>
          <t>North</t>
        </is>
      </c>
      <c r="K52" s="28" t="n">
        <v>10500</v>
      </c>
    </row>
    <row r="53">
      <c r="I53" s="25" t="n">
        <v>46143</v>
      </c>
      <c r="J53" t="inlineStr">
        <is>
          <t>South</t>
        </is>
      </c>
      <c r="K53" s="28" t="n">
        <v>12500</v>
      </c>
    </row>
    <row r="54">
      <c r="I54" s="25" t="n">
        <v>46143</v>
      </c>
      <c r="J54" t="inlineStr">
        <is>
          <t>East</t>
        </is>
      </c>
      <c r="K54" s="28" t="n">
        <v>8000</v>
      </c>
    </row>
    <row r="55">
      <c r="I55" s="25" t="n">
        <v>46143</v>
      </c>
      <c r="J55" t="inlineStr">
        <is>
          <t>West</t>
        </is>
      </c>
      <c r="K55" s="28" t="n">
        <v>13500</v>
      </c>
    </row>
    <row r="56">
      <c r="I56" s="25" t="n">
        <v>46143</v>
      </c>
      <c r="J56" t="inlineStr">
        <is>
          <t>Regional</t>
        </is>
      </c>
      <c r="K56" s="28" t="n">
        <v>7000</v>
      </c>
    </row>
    <row r="57">
      <c r="I57" s="25" t="n">
        <v>46174</v>
      </c>
      <c r="J57" t="inlineStr">
        <is>
          <t>North</t>
        </is>
      </c>
      <c r="K57" s="28" t="n">
        <v>10000</v>
      </c>
    </row>
    <row r="58">
      <c r="I58" s="25" t="n">
        <v>46174</v>
      </c>
      <c r="J58" t="inlineStr">
        <is>
          <t>South</t>
        </is>
      </c>
      <c r="K58" s="28" t="n">
        <v>12000</v>
      </c>
    </row>
    <row r="59">
      <c r="I59" s="25" t="n">
        <v>46174</v>
      </c>
      <c r="J59" t="inlineStr">
        <is>
          <t>East</t>
        </is>
      </c>
      <c r="K59" s="28" t="n">
        <v>8000</v>
      </c>
    </row>
    <row r="60">
      <c r="I60" s="25" t="n">
        <v>46174</v>
      </c>
      <c r="J60" t="inlineStr">
        <is>
          <t>West</t>
        </is>
      </c>
      <c r="K60" s="28" t="n">
        <v>13000</v>
      </c>
    </row>
    <row r="61">
      <c r="I61" s="25" t="n">
        <v>46174</v>
      </c>
      <c r="J61" t="inlineStr">
        <is>
          <t>Regional</t>
        </is>
      </c>
      <c r="K61" s="28" t="n">
        <v>6500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2026-10-27T01:20:06Z</dcterms:created>
  <dcterms:modified xmlns:dcterms="http://purl.org/dc/terms/" xmlns:xsi="http://www.w3.org/2001/XMLSchema-instance" xsi:type="dcterms:W3CDTF">2026-10-27T01:20:06Z</dcterms:modified>
</cp:coreProperties>
</file>