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oice Match" sheetId="2" state="visible" r:id="rId2"/>
    <sheet xmlns:r="http://schemas.openxmlformats.org/officeDocument/2006/relationships" name="Payout Match" sheetId="3" state="visible" r:id="rId3"/>
    <sheet xmlns:r="http://schemas.openxmlformats.org/officeDocument/2006/relationships" name="Exceptions" sheetId="4" state="visible" r:id="rId4"/>
    <sheet xmlns:r="http://schemas.openxmlformats.org/officeDocument/2006/relationships" name="Checks" sheetId="5" state="visible" r:id="rId5"/>
    <sheet xmlns:r="http://schemas.openxmlformats.org/officeDocument/2006/relationships" name="Xero Invoices" sheetId="6" state="visible" r:id="rId6"/>
    <sheet xmlns:r="http://schemas.openxmlformats.org/officeDocument/2006/relationships" name="Stripe Payments" sheetId="7" state="visible" r:id="rId7"/>
    <sheet xmlns:r="http://schemas.openxmlformats.org/officeDocument/2006/relationships" name="Stripe Payouts" sheetId="8" state="visible" r:id="rId8"/>
    <sheet xmlns:r="http://schemas.openxmlformats.org/officeDocument/2006/relationships" name="Bank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;[Red](#,##0.00);&quot;-&quot;"/>
    <numFmt numFmtId="166" formatCode="dd/mm/yyyy"/>
    <numFmt numFmtId="167" formatCode="yyyy-mm-dd h:mm:ss"/>
    <numFmt numFmtId="168" formatCode="dd/mm/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12355B"/>
      <sz val="14"/>
    </font>
    <font>
      <i val="1"/>
      <color rgb="007F8C8D"/>
    </font>
    <font>
      <b val="1"/>
    </font>
    <font>
      <b val="1"/>
      <color rgb="0012355B"/>
      <sz val="16"/>
    </font>
    <font>
      <i val="1"/>
      <color rgb="00B45309"/>
    </font>
    <font>
      <color rgb="005D6D7A"/>
    </font>
    <font>
      <i val="1"/>
      <color rgb="005D6D7A"/>
    </font>
  </fonts>
  <fills count="3">
    <fill>
      <patternFill/>
    </fill>
    <fill>
      <patternFill patternType="gray125"/>
    </fill>
    <fill>
      <patternFill patternType="solid">
        <fgColor rgb="0012355B"/>
      </patternFill>
    </fill>
  </fills>
  <borders count="2">
    <border>
      <left/>
      <right/>
      <top/>
      <bottom/>
      <diagonal/>
    </border>
    <border>
      <bottom style="thin">
        <color rgb="00D5DE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pivotButton="0" quotePrefix="0" xfId="0"/>
    <xf numFmtId="0" fontId="0" fillId="0" borderId="1" pivotButton="0" quotePrefix="0" xfId="0"/>
    <xf numFmtId="1" fontId="0" fillId="0" borderId="1" applyAlignment="1" pivotButton="0" quotePrefix="0" xfId="0">
      <alignment horizontal="right"/>
    </xf>
    <xf numFmtId="0" fontId="7" fillId="0" borderId="1" pivotButton="0" quotePrefix="0" xfId="0"/>
    <xf numFmtId="165" fontId="0" fillId="0" borderId="1" applyAlignment="1" pivotButton="0" quotePrefix="0" xfId="0">
      <alignment horizontal="right"/>
    </xf>
    <xf numFmtId="49" fontId="0" fillId="0" borderId="1" applyAlignment="1" pivotButton="0" quotePrefix="0" xfId="0">
      <alignment horizontal="right"/>
    </xf>
    <xf numFmtId="0" fontId="8" fillId="0" borderId="0" pivotButton="0" quotePrefix="0" xfId="0"/>
    <xf numFmtId="0" fontId="1" fillId="2" borderId="0" applyAlignment="1" pivotButton="0" quotePrefix="0" xfId="0">
      <alignment vertical="center" wrapText="1"/>
    </xf>
    <xf numFmtId="166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0" fontId="4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D4EDDA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FDE2E1"/>
        </patternFill>
      </fill>
    </dxf>
    <dxf>
      <font>
        <b val="1"/>
        <color rgb="00155724"/>
      </font>
      <fill>
        <patternFill patternType="solid">
          <fgColor rgb="00D4EDDA"/>
        </patternFill>
      </fill>
    </dxf>
    <dxf>
      <font>
        <b val="1"/>
        <color rgb="008A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InvoiceMatch" displayName="InvoiceMatch" ref="A1:J49" headerRowCount="1">
  <autoFilter ref="A1:J49"/>
  <tableColumns count="10">
    <tableColumn id="1" name="Invoice"/>
    <tableColumn id="2" name="Contact"/>
    <tableColumn id="3" name="Invoice date"/>
    <tableColumn id="4" name="Xero total"/>
    <tableColumn id="5" name="Xero status"/>
    <tableColumn id="6" name="Stripe charge / bank line"/>
    <tableColumn id="7" name="Received (net of refunds)"/>
    <tableColumn id="8" name="Difference"/>
    <tableColumn id="9" name="Matched by"/>
    <tableColumn id="10" name="Result"/>
  </tableColumns>
  <tableStyleInfo name="TableStyleLight9" showRowStripes="1"/>
</table>
</file>

<file path=xl/tables/table2.xml><?xml version="1.0" encoding="utf-8"?>
<table xmlns="http://schemas.openxmlformats.org/spreadsheetml/2006/main" id="2" name="PayoutMatch" displayName="PayoutMatch" ref="A1:I9" headerRowCount="1">
  <autoFilter ref="A1:I9"/>
  <tableColumns count="9">
    <tableColumn id="1" name="Payout"/>
    <tableColumn id="2" name="Arrival date"/>
    <tableColumn id="3" name="Payout amount"/>
    <tableColumn id="4" name="Charges in payout"/>
    <tableColumn id="5" name="Sum of charge nets"/>
    <tableColumn id="6" name="Payout vs charges"/>
    <tableColumn id="7" name="Result"/>
    <tableColumn id="8" name="Bank date"/>
    <tableColumn id="9" name="Bank credit"/>
  </tableColumns>
  <tableStyleInfo name="TableStyleLight9" showRowStripes="1"/>
</table>
</file>

<file path=xl/tables/table3.xml><?xml version="1.0" encoding="utf-8"?>
<table xmlns="http://schemas.openxmlformats.org/spreadsheetml/2006/main" id="3" name="Exceptions" displayName="Exceptions" ref="A1:F7" headerRowCount="1">
  <autoFilter ref="A1:F7"/>
  <tableColumns count="6">
    <tableColumn id="1" name="Area"/>
    <tableColumn id="2" name="Reference"/>
    <tableColumn id="3" name="Issue"/>
    <tableColumn id="4" name="Amount"/>
    <tableColumn id="5" name="Suggested action"/>
    <tableColumn id="6" name="Review status"/>
  </tableColumns>
  <tableStyleInfo name="TableStyleLight9" showRowStripes="1"/>
</table>
</file>

<file path=xl/tables/table4.xml><?xml version="1.0" encoding="utf-8"?>
<table xmlns="http://schemas.openxmlformats.org/spreadsheetml/2006/main" id="4" name="XeroInvoices" displayName="XeroInvoices" ref="A1:I49" headerRowCount="1">
  <autoFilter ref="A1:I49"/>
  <tableColumns count="9">
    <tableColumn id="1" name="InvoiceNumber"/>
    <tableColumn id="2" name="ContactName"/>
    <tableColumn id="3" name="EmailAddress"/>
    <tableColumn id="4" name="InvoiceDate"/>
    <tableColumn id="5" name="DueDate"/>
    <tableColumn id="6" name="Total"/>
    <tableColumn id="7" name="AmountPaid"/>
    <tableColumn id="8" name="AmountDue"/>
    <tableColumn id="9" name="Status"/>
  </tableColumns>
  <tableStyleInfo name="TableStyleLight9" showRowStripes="1"/>
</table>
</file>

<file path=xl/tables/table5.xml><?xml version="1.0" encoding="utf-8"?>
<table xmlns="http://schemas.openxmlformats.org/spreadsheetml/2006/main" id="5" name="StripePayments" displayName="StripePayments" ref="A1:K47" headerRowCount="1">
  <autoFilter ref="A1:K47"/>
  <tableColumns count="11">
    <tableColumn id="1" name="id"/>
    <tableColumn id="2" name="Type"/>
    <tableColumn id="3" name="Created (UTC)"/>
    <tableColumn id="4" name="Amount"/>
    <tableColumn id="5" name="Fee"/>
    <tableColumn id="6" name="Net"/>
    <tableColumn id="7" name="Description"/>
    <tableColumn id="8" name="Customer Email"/>
    <tableColumn id="9" name="Invoice ref found"/>
    <tableColumn id="10" name="Transfer (payout)"/>
    <tableColumn id="11" name="Matched to"/>
  </tableColumns>
  <tableStyleInfo name="TableStyleLight9" showRowStripes="1"/>
</table>
</file>

<file path=xl/tables/table6.xml><?xml version="1.0" encoding="utf-8"?>
<table xmlns="http://schemas.openxmlformats.org/spreadsheetml/2006/main" id="6" name="StripePayouts" displayName="StripePayouts" ref="A1:F9" headerRowCount="1">
  <autoFilter ref="A1:F9"/>
  <tableColumns count="6">
    <tableColumn id="1" name="id"/>
    <tableColumn id="2" name="Created"/>
    <tableColumn id="3" name="Arrival date"/>
    <tableColumn id="4" name="Amount"/>
    <tableColumn id="5" name="Currency"/>
    <tableColumn id="6" name="Status"/>
  </tableColumns>
  <tableStyleInfo name="TableStyleLight9" showRowStripes="1"/>
</table>
</file>

<file path=xl/tables/table7.xml><?xml version="1.0" encoding="utf-8"?>
<table xmlns="http://schemas.openxmlformats.org/spreadsheetml/2006/main" id="7" name="Bank" displayName="Bank" ref="A1:F16" headerRowCount="1">
  <autoFilter ref="A1:F16"/>
  <tableColumns count="6">
    <tableColumn id="1" name="Date"/>
    <tableColumn id="2" name="Description"/>
    <tableColumn id="3" name="Debit"/>
    <tableColumn id="4" name="Credit"/>
    <tableColumn id="5" name="Balance"/>
    <tableColumn id="6" name="Matched to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tabColor rgb="001F6F8B"/>
    <outlinePr summaryBelow="1" summaryRight="1"/>
    <pageSetUpPr/>
  </sheetPr>
  <dimension ref="A2:D22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58" customWidth="1" min="4" max="4"/>
  </cols>
  <sheetData>
    <row r="2">
      <c r="B2" s="1" t="inlineStr">
        <is>
          <t>Stripe ↔ Xero ↔ Bank reconciliation: September 2026</t>
        </is>
      </c>
    </row>
    <row r="3">
      <c r="B3" s="2" t="inlineStr">
        <is>
          <t>Sample project, placeholder data. Sample shop; every name, ID and amount is invented.</t>
        </is>
      </c>
    </row>
    <row r="5">
      <c r="B5" s="3" t="inlineStr">
        <is>
          <t>Measure</t>
        </is>
      </c>
      <c r="C5" s="3" t="inlineStr">
        <is>
          <t>Value</t>
        </is>
      </c>
      <c r="D5" s="3" t="inlineStr">
        <is>
          <t>Note</t>
        </is>
      </c>
    </row>
    <row r="6">
      <c r="B6" s="4" t="inlineStr">
        <is>
          <t>Xero invoices in export</t>
        </is>
      </c>
      <c r="C6" s="5">
        <f>COUNTA('Xero Invoices'!A2:A49)</f>
        <v>48</v>
      </c>
      <c r="D6" s="6" t="inlineStr"/>
    </row>
    <row r="7">
      <c r="B7" s="4" t="inlineStr">
        <is>
          <t>Matched to a payment</t>
        </is>
      </c>
      <c r="C7" s="5">
        <f>COUNTIF('Invoice Match'!J2:J49,"Matched*")</f>
        <v>40</v>
      </c>
      <c r="D7" s="6" t="inlineStr">
        <is>
          <t>Invoice no. in Stripe description, or bank transfer reference</t>
        </is>
      </c>
    </row>
    <row r="8">
      <c r="B8" s="4" t="inlineStr">
        <is>
          <t>Matched without a reference (review)</t>
        </is>
      </c>
      <c r="C8" s="5">
        <f>COUNTIF('Invoice Match'!J2:J49,"Review*")</f>
        <v>1</v>
      </c>
      <c r="D8" s="6" t="inlineStr">
        <is>
          <t>Exact amount + customer email</t>
        </is>
      </c>
    </row>
    <row r="9">
      <c r="B9" s="4" t="inlineStr">
        <is>
          <t>Invoice exceptions</t>
        </is>
      </c>
      <c r="C9" s="5">
        <f>COUNTIF('Invoice Match'!J2:J49,"Exception*")</f>
        <v>3</v>
      </c>
      <c r="D9" s="6" t="inlineStr">
        <is>
          <t>Duplicate, short paid, refunded but still PAID</t>
        </is>
      </c>
    </row>
    <row r="10">
      <c r="B10" s="4" t="inlineStr">
        <is>
          <t>Outstanding (unpaid) invoices</t>
        </is>
      </c>
      <c r="C10" s="5">
        <f>COUNTIF('Invoice Match'!J2:J49,"Outstanding*")</f>
        <v>4</v>
      </c>
      <c r="D10" s="6" t="inlineStr"/>
    </row>
    <row r="11">
      <c r="B11" s="4" t="inlineStr">
        <is>
          <t>Outstanding amount</t>
        </is>
      </c>
      <c r="C11" s="7">
        <f>SUMIF('Invoice Match'!J2:J49,"Outstanding*",'Invoice Match'!D2:D49)</f>
        <v>3174.34</v>
      </c>
      <c r="D11" s="6" t="inlineStr"/>
    </row>
    <row r="12">
      <c r="B12" s="4" t="inlineStr">
        <is>
          <t>Stripe gross charges</t>
        </is>
      </c>
      <c r="C12" s="7">
        <f>SUMIF('Stripe Payments'!B2:B47,"charge",'Stripe Payments'!D2:D47)</f>
        <v>32380.26</v>
      </c>
      <c r="D12" s="6" t="inlineStr"/>
    </row>
    <row r="13">
      <c r="B13" s="4" t="inlineStr">
        <is>
          <t>Stripe refunds</t>
        </is>
      </c>
      <c r="C13" s="7">
        <f>SUMIF('Stripe Payments'!B2:B47,"refund",'Stripe Payments'!D2:D47)</f>
        <v>-529.86</v>
      </c>
      <c r="D13" s="6" t="inlineStr"/>
    </row>
    <row r="14">
      <c r="B14" s="4" t="inlineStr">
        <is>
          <t>Stripe fees</t>
        </is>
      </c>
      <c r="C14" s="7">
        <f>SUM('Stripe Payments'!E2:E47)</f>
        <v>580.14</v>
      </c>
      <c r="D14" s="6" t="inlineStr"/>
    </row>
    <row r="15">
      <c r="B15" s="4" t="inlineStr">
        <is>
          <t>Payouts matched to bank</t>
        </is>
      </c>
      <c r="C15" s="8" t="str">
        <f>COUNTIF('Payout Match'!G2:G9,"Matched")&amp;" of "&amp;COUNTA('Payout Match'!A2:A9)</f>
        <v>7 of 8</v>
      </c>
      <c r="D15" s="6" t="inlineStr">
        <is>
          <t>Exact amount, bank date 0–3 days after arrival</t>
        </is>
      </c>
    </row>
    <row r="16">
      <c r="B16" s="4" t="inlineStr">
        <is>
          <t>Payout in transit at 30 Sep</t>
        </is>
      </c>
      <c r="C16" s="7">
        <f>SUMIF('Payout Match'!G2:G9,"In transit*",'Payout Match'!C2:C9)</f>
        <v>5119.27</v>
      </c>
      <c r="D16" s="6" t="inlineStr">
        <is>
          <t>Arrives in October</t>
        </is>
      </c>
    </row>
    <row r="17">
      <c r="B17" s="4" t="inlineStr">
        <is>
          <t>Charges not yet paid out (October payout)</t>
        </is>
      </c>
      <c r="C17" s="5">
        <f>COUNTBLANK('Stripe Payments'!J2:J47)</f>
        <v>2</v>
      </c>
      <c r="D17" s="6" t="inlineStr"/>
    </row>
    <row r="18">
      <c r="B18" s="4" t="inlineStr">
        <is>
          <t>Exceptions to review</t>
        </is>
      </c>
      <c r="C18" s="5">
        <f>COUNTA(Exceptions!A2:A7)</f>
        <v>6</v>
      </c>
      <c r="D18" s="6" t="inlineStr">
        <is>
          <t>See Exceptions tab</t>
        </is>
      </c>
    </row>
    <row r="19">
      <c r="B19" s="4" t="inlineStr">
        <is>
          <t>Checks passed</t>
        </is>
      </c>
      <c r="C19" s="8" t="str">
        <f>Checks!C18</f>
        <v>12 of 12</v>
      </c>
      <c r="D19" s="6" t="inlineStr">
        <is>
          <t>See Checks tab</t>
        </is>
      </c>
    </row>
    <row r="22">
      <c r="B22" s="9" t="inlineStr">
        <is>
          <t>Tabs: Invoice Match · Payout Match · Exceptions (with review drop-down) · Checks · raw exports (Xero, Stripe payments, Stripe payouts, Bank)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6F8B"/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2" customWidth="1" min="3" max="3"/>
    <col width="12" customWidth="1" min="4" max="4"/>
    <col width="12" customWidth="1" min="5" max="5"/>
    <col width="34" customWidth="1" min="6" max="6"/>
    <col width="14" customWidth="1" min="7" max="7"/>
    <col width="12" customWidth="1" min="8" max="8"/>
    <col width="24" customWidth="1" min="9" max="9"/>
    <col width="38" customWidth="1" min="10" max="10"/>
  </cols>
  <sheetData>
    <row r="1" ht="30" customHeight="1">
      <c r="A1" s="10" t="inlineStr">
        <is>
          <t>Invoice</t>
        </is>
      </c>
      <c r="B1" s="10" t="inlineStr">
        <is>
          <t>Contact</t>
        </is>
      </c>
      <c r="C1" s="10" t="inlineStr">
        <is>
          <t>Invoice date</t>
        </is>
      </c>
      <c r="D1" s="10" t="inlineStr">
        <is>
          <t>Xero total</t>
        </is>
      </c>
      <c r="E1" s="10" t="inlineStr">
        <is>
          <t>Xero status</t>
        </is>
      </c>
      <c r="F1" s="10" t="inlineStr">
        <is>
          <t>Stripe charge / bank line</t>
        </is>
      </c>
      <c r="G1" s="10" t="inlineStr">
        <is>
          <t>Received (net of refunds)</t>
        </is>
      </c>
      <c r="H1" s="10" t="inlineStr">
        <is>
          <t>Difference</t>
        </is>
      </c>
      <c r="I1" s="10" t="inlineStr">
        <is>
          <t>Matched by</t>
        </is>
      </c>
      <c r="J1" s="10" t="inlineStr">
        <is>
          <t>Result</t>
        </is>
      </c>
    </row>
    <row r="2">
      <c r="A2" t="inlineStr">
        <is>
          <t>INV-2001</t>
        </is>
      </c>
      <c r="B2" t="inlineStr">
        <is>
          <t>Sample Café</t>
        </is>
      </c>
      <c r="C2" s="11" t="n">
        <v>46266</v>
      </c>
      <c r="D2" s="12" t="n">
        <v>144.08</v>
      </c>
      <c r="E2" t="inlineStr">
        <is>
          <t>PAID</t>
        </is>
      </c>
      <c r="F2" t="inlineStr">
        <is>
          <t>ch_fx0001181</t>
        </is>
      </c>
      <c r="G2" s="12" t="n">
        <v>144.08</v>
      </c>
      <c r="H2" s="12">
        <f>IF(J2="Outstanding (unpaid)",0,G2-D2)</f>
        <v>0</v>
      </c>
      <c r="I2" t="inlineStr">
        <is>
          <t>Invoice no. in description</t>
        </is>
      </c>
      <c r="J2" t="inlineStr">
        <is>
          <t>Matched</t>
        </is>
      </c>
    </row>
    <row r="3">
      <c r="A3" t="inlineStr">
        <is>
          <t>INV-2002</t>
        </is>
      </c>
      <c r="B3" t="inlineStr">
        <is>
          <t>Marrowbine Bakes</t>
        </is>
      </c>
      <c r="C3" s="11" t="n">
        <v>46266</v>
      </c>
      <c r="D3" s="12" t="n">
        <v>819.85</v>
      </c>
      <c r="E3" t="inlineStr">
        <is>
          <t>PAID</t>
        </is>
      </c>
      <c r="F3" t="inlineStr">
        <is>
          <t>ch_fx0002907</t>
        </is>
      </c>
      <c r="G3" s="12" t="n">
        <v>819.85</v>
      </c>
      <c r="H3" s="12">
        <f>IF(J3="Outstanding (unpaid)",0,G3-D3)</f>
        <v>0</v>
      </c>
      <c r="I3" t="inlineStr">
        <is>
          <t>Invoice no. in description</t>
        </is>
      </c>
      <c r="J3" t="inlineStr">
        <is>
          <t>Matched</t>
        </is>
      </c>
    </row>
    <row r="4">
      <c r="A4" t="inlineStr">
        <is>
          <t>INV-2003</t>
        </is>
      </c>
      <c r="B4" t="inlineStr">
        <is>
          <t>Quenmarsh Roasthouse</t>
        </is>
      </c>
      <c r="C4" s="11" t="n">
        <v>46267</v>
      </c>
      <c r="D4" s="12" t="n">
        <v>695.16</v>
      </c>
      <c r="E4" t="inlineStr">
        <is>
          <t>PAID</t>
        </is>
      </c>
      <c r="F4" t="inlineStr">
        <is>
          <t>ch_fx0003824</t>
        </is>
      </c>
      <c r="G4" s="12" t="n">
        <v>695.16</v>
      </c>
      <c r="H4" s="12">
        <f>IF(J4="Outstanding (unpaid)",0,G4-D4)</f>
        <v>0</v>
      </c>
      <c r="I4" t="inlineStr">
        <is>
          <t>Invoice no. in description</t>
        </is>
      </c>
      <c r="J4" t="inlineStr">
        <is>
          <t>Matched</t>
        </is>
      </c>
    </row>
    <row r="5">
      <c r="A5" t="inlineStr">
        <is>
          <t>INV-2004</t>
        </is>
      </c>
      <c r="B5" t="inlineStr">
        <is>
          <t>Wrenfeather Studio</t>
        </is>
      </c>
      <c r="C5" s="11" t="n">
        <v>46267</v>
      </c>
      <c r="D5" s="12" t="n">
        <v>1017.78</v>
      </c>
      <c r="E5" t="inlineStr">
        <is>
          <t>PAID</t>
        </is>
      </c>
      <c r="F5" t="inlineStr">
        <is>
          <t>ch_fx0004253</t>
        </is>
      </c>
      <c r="G5" s="12" t="n">
        <v>1017.78</v>
      </c>
      <c r="H5" s="12">
        <f>IF(J5="Outstanding (unpaid)",0,G5-D5)</f>
        <v>0</v>
      </c>
      <c r="I5" t="inlineStr">
        <is>
          <t>Invoice no. in description</t>
        </is>
      </c>
      <c r="J5" t="inlineStr">
        <is>
          <t>Matched</t>
        </is>
      </c>
    </row>
    <row r="6">
      <c r="A6" t="inlineStr">
        <is>
          <t>INV-2005</t>
        </is>
      </c>
      <c r="B6" t="inlineStr">
        <is>
          <t>Pellicott Deli</t>
        </is>
      </c>
      <c r="C6" s="11" t="n">
        <v>46268</v>
      </c>
      <c r="D6" s="12" t="n">
        <v>902.35</v>
      </c>
      <c r="E6" t="inlineStr">
        <is>
          <t>PAID</t>
        </is>
      </c>
      <c r="F6" t="inlineStr">
        <is>
          <t>ch_fx0005853</t>
        </is>
      </c>
      <c r="G6" s="12" t="n">
        <v>902.35</v>
      </c>
      <c r="H6" s="12">
        <f>IF(J6="Outstanding (unpaid)",0,G6-D6)</f>
        <v>0</v>
      </c>
      <c r="I6" t="inlineStr">
        <is>
          <t>Invoice no. in description</t>
        </is>
      </c>
      <c r="J6" t="inlineStr">
        <is>
          <t>Matched</t>
        </is>
      </c>
    </row>
    <row r="7">
      <c r="A7" t="inlineStr">
        <is>
          <t>INV-2006</t>
        </is>
      </c>
      <c r="B7" t="inlineStr">
        <is>
          <t>Brackwhistle Kitchen</t>
        </is>
      </c>
      <c r="C7" s="11" t="n">
        <v>46269</v>
      </c>
      <c r="D7" s="12" t="n">
        <v>1130.04</v>
      </c>
      <c r="E7" t="inlineStr">
        <is>
          <t>PAID</t>
        </is>
      </c>
      <c r="F7" t="inlineStr">
        <is>
          <t>ch_fx0006820</t>
        </is>
      </c>
      <c r="G7" s="12" t="n">
        <v>1130.04</v>
      </c>
      <c r="H7" s="12">
        <f>IF(J7="Outstanding (unpaid)",0,G7-D7)</f>
        <v>0</v>
      </c>
      <c r="I7" t="inlineStr">
        <is>
          <t>Invoice no. in description</t>
        </is>
      </c>
      <c r="J7" t="inlineStr">
        <is>
          <t>Matched</t>
        </is>
      </c>
    </row>
    <row r="8">
      <c r="A8" t="inlineStr">
        <is>
          <t>INV-2007</t>
        </is>
      </c>
      <c r="B8" t="inlineStr">
        <is>
          <t>Quellbrook Physio</t>
        </is>
      </c>
      <c r="C8" s="11" t="n">
        <v>46269</v>
      </c>
      <c r="D8" s="12" t="n">
        <v>163.32</v>
      </c>
      <c r="E8" t="inlineStr">
        <is>
          <t>PAID</t>
        </is>
      </c>
      <c r="F8" t="inlineStr">
        <is>
          <t>ch_fx0007351</t>
        </is>
      </c>
      <c r="G8" s="12" t="n">
        <v>163.32</v>
      </c>
      <c r="H8" s="12">
        <f>IF(J8="Outstanding (unpaid)",0,G8-D8)</f>
        <v>0</v>
      </c>
      <c r="I8" t="inlineStr">
        <is>
          <t>Amount + email (no ref)</t>
        </is>
      </c>
      <c r="J8" t="inlineStr">
        <is>
          <t>Review: matched without reference</t>
        </is>
      </c>
    </row>
    <row r="9">
      <c r="A9" t="inlineStr">
        <is>
          <t>INV-2008</t>
        </is>
      </c>
      <c r="B9" t="inlineStr">
        <is>
          <t>Corrowind Coffee Cart</t>
        </is>
      </c>
      <c r="C9" s="11" t="n">
        <v>46270</v>
      </c>
      <c r="D9" s="12" t="n">
        <v>948.36</v>
      </c>
      <c r="E9" t="inlineStr">
        <is>
          <t>PAID</t>
        </is>
      </c>
      <c r="F9" t="inlineStr">
        <is>
          <t>ch_fx0008642</t>
        </is>
      </c>
      <c r="G9" s="12" t="n">
        <v>948.36</v>
      </c>
      <c r="H9" s="12">
        <f>IF(J9="Outstanding (unpaid)",0,G9-D9)</f>
        <v>0</v>
      </c>
      <c r="I9" t="inlineStr">
        <is>
          <t>Invoice no. in description</t>
        </is>
      </c>
      <c r="J9" t="inlineStr">
        <is>
          <t>Matched</t>
        </is>
      </c>
    </row>
    <row r="10">
      <c r="A10" t="inlineStr">
        <is>
          <t>INV-2009</t>
        </is>
      </c>
      <c r="B10" t="inlineStr">
        <is>
          <t>Larchmere Florist</t>
        </is>
      </c>
      <c r="C10" s="11" t="n">
        <v>46270</v>
      </c>
      <c r="D10" s="12" t="n">
        <v>373.67</v>
      </c>
      <c r="E10" t="inlineStr">
        <is>
          <t>PAID</t>
        </is>
      </c>
      <c r="F10" t="inlineStr">
        <is>
          <t>ch_fx0009882</t>
        </is>
      </c>
      <c r="G10" s="12" t="n">
        <v>373.67</v>
      </c>
      <c r="H10" s="12">
        <f>IF(J10="Outstanding (unpaid)",0,G10-D10)</f>
        <v>0</v>
      </c>
      <c r="I10" t="inlineStr">
        <is>
          <t>Invoice no. in description</t>
        </is>
      </c>
      <c r="J10" t="inlineStr">
        <is>
          <t>Matched</t>
        </is>
      </c>
    </row>
    <row r="11">
      <c r="A11" t="inlineStr">
        <is>
          <t>INV-2010</t>
        </is>
      </c>
      <c r="B11" t="inlineStr">
        <is>
          <t>Ottercombe Yoga</t>
        </is>
      </c>
      <c r="C11" s="11" t="n">
        <v>46271</v>
      </c>
      <c r="D11" s="12" t="n">
        <v>770.55</v>
      </c>
      <c r="E11" t="inlineStr">
        <is>
          <t>PAID</t>
        </is>
      </c>
      <c r="F11" t="inlineStr">
        <is>
          <t>ch_fx0010409</t>
        </is>
      </c>
      <c r="G11" s="12" t="n">
        <v>770.55</v>
      </c>
      <c r="H11" s="12">
        <f>IF(J11="Outstanding (unpaid)",0,G11-D11)</f>
        <v>0</v>
      </c>
      <c r="I11" t="inlineStr">
        <is>
          <t>Invoice no. in description</t>
        </is>
      </c>
      <c r="J11" t="inlineStr">
        <is>
          <t>Matched</t>
        </is>
      </c>
    </row>
    <row r="12">
      <c r="A12" t="inlineStr">
        <is>
          <t>INV-2011</t>
        </is>
      </c>
      <c r="B12" t="inlineStr">
        <is>
          <t>Saltreed Barbers</t>
        </is>
      </c>
      <c r="C12" s="11" t="n">
        <v>46272</v>
      </c>
      <c r="D12" s="12" t="n">
        <v>363.97</v>
      </c>
      <c r="E12" t="inlineStr">
        <is>
          <t>PAID</t>
        </is>
      </c>
      <c r="F12" t="inlineStr">
        <is>
          <t>ch_fx0011881</t>
        </is>
      </c>
      <c r="G12" s="12" t="n">
        <v>363.97</v>
      </c>
      <c r="H12" s="12">
        <f>IF(J12="Outstanding (unpaid)",0,G12-D12)</f>
        <v>0</v>
      </c>
      <c r="I12" t="inlineStr">
        <is>
          <t>Invoice no. in description</t>
        </is>
      </c>
      <c r="J12" t="inlineStr">
        <is>
          <t>Matched</t>
        </is>
      </c>
    </row>
    <row r="13">
      <c r="A13" t="inlineStr">
        <is>
          <t>INV-2012</t>
        </is>
      </c>
      <c r="B13" t="inlineStr">
        <is>
          <t>Fenwick Lane Books</t>
        </is>
      </c>
      <c r="C13" s="11" t="n">
        <v>46272</v>
      </c>
      <c r="D13" s="12" t="n">
        <v>791.6799999999999</v>
      </c>
      <c r="E13" t="inlineStr">
        <is>
          <t>PAID</t>
        </is>
      </c>
      <c r="F13" t="inlineStr">
        <is>
          <t>ch_fx0012193</t>
        </is>
      </c>
      <c r="G13" s="12" t="n">
        <v>791.6799999999999</v>
      </c>
      <c r="H13" s="12">
        <f>IF(J13="Outstanding (unpaid)",0,G13-D13)</f>
        <v>0</v>
      </c>
      <c r="I13" t="inlineStr">
        <is>
          <t>Invoice no. in description</t>
        </is>
      </c>
      <c r="J13" t="inlineStr">
        <is>
          <t>Matched</t>
        </is>
      </c>
    </row>
    <row r="14">
      <c r="A14" t="inlineStr">
        <is>
          <t>INV-2013</t>
        </is>
      </c>
      <c r="B14" t="inlineStr">
        <is>
          <t>Holloway Tile Co </t>
        </is>
      </c>
      <c r="C14" s="11" t="n">
        <v>46273</v>
      </c>
      <c r="D14" s="12" t="n">
        <v>95.23999999999999</v>
      </c>
      <c r="E14" t="inlineStr">
        <is>
          <t>PAID</t>
        </is>
      </c>
      <c r="F14" t="inlineStr">
        <is>
          <t>ch_fx0013499</t>
        </is>
      </c>
      <c r="G14" s="12" t="n">
        <v>95.23999999999999</v>
      </c>
      <c r="H14" s="12">
        <f>IF(J14="Outstanding (unpaid)",0,G14-D14)</f>
        <v>0</v>
      </c>
      <c r="I14" t="inlineStr">
        <is>
          <t>Invoice no. in description</t>
        </is>
      </c>
      <c r="J14" t="inlineStr">
        <is>
          <t>Matched</t>
        </is>
      </c>
    </row>
    <row r="15">
      <c r="A15" t="inlineStr">
        <is>
          <t>INV-2014</t>
        </is>
      </c>
      <c r="B15" t="inlineStr">
        <is>
          <t>Duskwater Gallery</t>
        </is>
      </c>
      <c r="C15" s="11" t="n">
        <v>46274</v>
      </c>
      <c r="D15" s="12" t="n">
        <v>1138.84</v>
      </c>
      <c r="E15" t="inlineStr">
        <is>
          <t>PAID</t>
        </is>
      </c>
      <c r="F15" t="inlineStr">
        <is>
          <t>ch_fx0014874</t>
        </is>
      </c>
      <c r="G15" s="12" t="n">
        <v>1138.84</v>
      </c>
      <c r="H15" s="12">
        <f>IF(J15="Outstanding (unpaid)",0,G15-D15)</f>
        <v>0</v>
      </c>
      <c r="I15" t="inlineStr">
        <is>
          <t>Invoice no. in description</t>
        </is>
      </c>
      <c r="J15" t="inlineStr">
        <is>
          <t>Matched</t>
        </is>
      </c>
    </row>
    <row r="16">
      <c r="A16" t="inlineStr">
        <is>
          <t>INV-2015</t>
        </is>
      </c>
      <c r="B16" t="inlineStr">
        <is>
          <t>Sample Café</t>
        </is>
      </c>
      <c r="C16" s="11" t="n">
        <v>46274</v>
      </c>
      <c r="D16" s="12" t="n">
        <v>1433.29</v>
      </c>
      <c r="E16" t="inlineStr">
        <is>
          <t>PAID</t>
        </is>
      </c>
      <c r="F16" t="inlineStr">
        <is>
          <t>ch_fx0015359</t>
        </is>
      </c>
      <c r="G16" s="12" t="n">
        <v>716.64</v>
      </c>
      <c r="H16" s="12">
        <f>IF(J16="Outstanding (unpaid)",0,G16-D16)</f>
        <v>-716.65</v>
      </c>
      <c r="I16" t="inlineStr">
        <is>
          <t>Invoice no. in description</t>
        </is>
      </c>
      <c r="J16" t="inlineStr">
        <is>
          <t>Exception: short paid</t>
        </is>
      </c>
    </row>
    <row r="17">
      <c r="A17" t="inlineStr">
        <is>
          <t>INV-2016</t>
        </is>
      </c>
      <c r="B17" t="inlineStr">
        <is>
          <t>Marrowbine Bakes</t>
        </is>
      </c>
      <c r="C17" s="11" t="n">
        <v>46275</v>
      </c>
      <c r="D17" s="12" t="n">
        <v>748.64</v>
      </c>
      <c r="E17" t="inlineStr">
        <is>
          <t>PAID</t>
        </is>
      </c>
      <c r="F17" t="inlineStr">
        <is>
          <t>ch_fx0016709</t>
        </is>
      </c>
      <c r="G17" s="12" t="n">
        <v>748.64</v>
      </c>
      <c r="H17" s="12">
        <f>IF(J17="Outstanding (unpaid)",0,G17-D17)</f>
        <v>0</v>
      </c>
      <c r="I17" t="inlineStr">
        <is>
          <t>Invoice no. in description</t>
        </is>
      </c>
      <c r="J17" t="inlineStr">
        <is>
          <t>Matched</t>
        </is>
      </c>
    </row>
    <row r="18">
      <c r="A18" t="inlineStr">
        <is>
          <t>INV-2017</t>
        </is>
      </c>
      <c r="B18" t="inlineStr">
        <is>
          <t>Quenmarsh Roasthouse</t>
        </is>
      </c>
      <c r="C18" s="11" t="n">
        <v>46275</v>
      </c>
      <c r="D18" s="12" t="n">
        <v>239.51</v>
      </c>
      <c r="E18" t="inlineStr">
        <is>
          <t>PAID</t>
        </is>
      </c>
      <c r="F18" t="inlineStr">
        <is>
          <t>ch_fx0017558</t>
        </is>
      </c>
      <c r="G18" s="12" t="n">
        <v>239.51</v>
      </c>
      <c r="H18" s="12">
        <f>IF(J18="Outstanding (unpaid)",0,G18-D18)</f>
        <v>0</v>
      </c>
      <c r="I18" t="inlineStr">
        <is>
          <t>Invoice no. in description</t>
        </is>
      </c>
      <c r="J18" t="inlineStr">
        <is>
          <t>Matched</t>
        </is>
      </c>
    </row>
    <row r="19">
      <c r="A19" t="inlineStr">
        <is>
          <t>INV-2018</t>
        </is>
      </c>
      <c r="B19" t="inlineStr">
        <is>
          <t>Wrenfeather Studio</t>
        </is>
      </c>
      <c r="C19" s="11" t="n">
        <v>46276</v>
      </c>
      <c r="D19" s="12" t="n">
        <v>1361.93</v>
      </c>
      <c r="E19" t="inlineStr">
        <is>
          <t>PAID</t>
        </is>
      </c>
      <c r="F19" t="inlineStr">
        <is>
          <t>ch_fx0018543</t>
        </is>
      </c>
      <c r="G19" s="12" t="n">
        <v>1361.93</v>
      </c>
      <c r="H19" s="12">
        <f>IF(J19="Outstanding (unpaid)",0,G19-D19)</f>
        <v>0</v>
      </c>
      <c r="I19" t="inlineStr">
        <is>
          <t>Invoice no. in description</t>
        </is>
      </c>
      <c r="J19" t="inlineStr">
        <is>
          <t>Matched</t>
        </is>
      </c>
    </row>
    <row r="20">
      <c r="A20" t="inlineStr">
        <is>
          <t>INV-2019</t>
        </is>
      </c>
      <c r="B20" t="inlineStr">
        <is>
          <t>Pellicott Deli</t>
        </is>
      </c>
      <c r="C20" s="11" t="n">
        <v>46277</v>
      </c>
      <c r="D20" s="12" t="n">
        <v>443.11</v>
      </c>
      <c r="E20" t="inlineStr">
        <is>
          <t>PAID</t>
        </is>
      </c>
      <c r="F20" t="inlineStr">
        <is>
          <t>ch_fx0019197</t>
        </is>
      </c>
      <c r="G20" s="12" t="n">
        <v>443.11</v>
      </c>
      <c r="H20" s="12">
        <f>IF(J20="Outstanding (unpaid)",0,G20-D20)</f>
        <v>0</v>
      </c>
      <c r="I20" t="inlineStr">
        <is>
          <t>Invoice no. in description</t>
        </is>
      </c>
      <c r="J20" t="inlineStr">
        <is>
          <t>Matched</t>
        </is>
      </c>
    </row>
    <row r="21">
      <c r="A21" t="inlineStr">
        <is>
          <t>INV-2020</t>
        </is>
      </c>
      <c r="B21" t="inlineStr">
        <is>
          <t>Brackwhistle Kitchen</t>
        </is>
      </c>
      <c r="C21" s="11" t="n">
        <v>46277</v>
      </c>
      <c r="D21" s="12" t="n">
        <v>345.49</v>
      </c>
      <c r="E21" t="inlineStr">
        <is>
          <t>PAID</t>
        </is>
      </c>
      <c r="F21" t="inlineStr">
        <is>
          <t>ch_fx0020476</t>
        </is>
      </c>
      <c r="G21" s="12" t="n">
        <v>345.49</v>
      </c>
      <c r="H21" s="12">
        <f>IF(J21="Outstanding (unpaid)",0,G21-D21)</f>
        <v>0</v>
      </c>
      <c r="I21" t="inlineStr">
        <is>
          <t>Invoice no. in description</t>
        </is>
      </c>
      <c r="J21" t="inlineStr">
        <is>
          <t>Matched</t>
        </is>
      </c>
    </row>
    <row r="22">
      <c r="A22" t="inlineStr">
        <is>
          <t>INV-2021</t>
        </is>
      </c>
      <c r="B22" t="inlineStr">
        <is>
          <t>Quellbrook Physio</t>
        </is>
      </c>
      <c r="C22" s="11" t="n">
        <v>46278</v>
      </c>
      <c r="D22" s="12" t="n">
        <v>309.38</v>
      </c>
      <c r="E22" t="inlineStr">
        <is>
          <t>PAID</t>
        </is>
      </c>
      <c r="F22" t="inlineStr">
        <is>
          <t>ch_fx0021948</t>
        </is>
      </c>
      <c r="G22" s="12" t="n">
        <v>309.38</v>
      </c>
      <c r="H22" s="12">
        <f>IF(J22="Outstanding (unpaid)",0,G22-D22)</f>
        <v>0</v>
      </c>
      <c r="I22" t="inlineStr">
        <is>
          <t>Invoice no. in description</t>
        </is>
      </c>
      <c r="J22" t="inlineStr">
        <is>
          <t>Matched</t>
        </is>
      </c>
    </row>
    <row r="23">
      <c r="A23" t="inlineStr">
        <is>
          <t>INV-2022</t>
        </is>
      </c>
      <c r="B23" t="inlineStr">
        <is>
          <t>Corrowind Coffee Cart</t>
        </is>
      </c>
      <c r="C23" s="11" t="n">
        <v>46278</v>
      </c>
      <c r="D23" s="12" t="n">
        <v>1210.15</v>
      </c>
      <c r="E23" t="inlineStr">
        <is>
          <t>PAID</t>
        </is>
      </c>
      <c r="F23" t="inlineStr">
        <is>
          <t>ch_fx0022806, ch_fx0023981</t>
        </is>
      </c>
      <c r="G23" s="12" t="n">
        <v>2420.3</v>
      </c>
      <c r="H23" s="12">
        <f>IF(J23="Outstanding (unpaid)",0,G23-D23)</f>
        <v>1210.15</v>
      </c>
      <c r="I23" t="inlineStr">
        <is>
          <t>Invoice no. in description</t>
        </is>
      </c>
      <c r="J23" t="inlineStr">
        <is>
          <t>Exception: duplicate payment</t>
        </is>
      </c>
    </row>
    <row r="24">
      <c r="A24" t="inlineStr">
        <is>
          <t>INV-2023</t>
        </is>
      </c>
      <c r="B24" t="inlineStr">
        <is>
          <t>Larchmere Florist</t>
        </is>
      </c>
      <c r="C24" s="11" t="n">
        <v>46279</v>
      </c>
      <c r="D24" s="12" t="n">
        <v>425.85</v>
      </c>
      <c r="E24" t="inlineStr">
        <is>
          <t>PAID</t>
        </is>
      </c>
      <c r="F24" t="inlineStr">
        <is>
          <t>ch_fx0024366</t>
        </is>
      </c>
      <c r="G24" s="12" t="n">
        <v>425.85</v>
      </c>
      <c r="H24" s="12">
        <f>IF(J24="Outstanding (unpaid)",0,G24-D24)</f>
        <v>0</v>
      </c>
      <c r="I24" t="inlineStr">
        <is>
          <t>Invoice no. in description</t>
        </is>
      </c>
      <c r="J24" t="inlineStr">
        <is>
          <t>Matched</t>
        </is>
      </c>
    </row>
    <row r="25">
      <c r="A25" t="inlineStr">
        <is>
          <t>INV-2024</t>
        </is>
      </c>
      <c r="B25" t="inlineStr">
        <is>
          <t>Ottercombe Yoga</t>
        </is>
      </c>
      <c r="C25" s="11" t="n">
        <v>46280</v>
      </c>
      <c r="D25" s="12" t="n">
        <v>110.27</v>
      </c>
      <c r="E25" t="inlineStr">
        <is>
          <t>PAID</t>
        </is>
      </c>
      <c r="F25" t="inlineStr">
        <is>
          <t>ch_fx0025883</t>
        </is>
      </c>
      <c r="G25" s="12" t="n">
        <v>110.27</v>
      </c>
      <c r="H25" s="12">
        <f>IF(J25="Outstanding (unpaid)",0,G25-D25)</f>
        <v>0</v>
      </c>
      <c r="I25" t="inlineStr">
        <is>
          <t>Invoice no. in description</t>
        </is>
      </c>
      <c r="J25" t="inlineStr">
        <is>
          <t>Matched</t>
        </is>
      </c>
    </row>
    <row r="26">
      <c r="A26" t="inlineStr">
        <is>
          <t>INV-2025</t>
        </is>
      </c>
      <c r="B26" t="inlineStr">
        <is>
          <t>Saltreed Barbers</t>
        </is>
      </c>
      <c r="C26" s="11" t="n">
        <v>46280</v>
      </c>
      <c r="D26" s="12" t="n">
        <v>1415.79</v>
      </c>
      <c r="E26" t="inlineStr">
        <is>
          <t>PAID</t>
        </is>
      </c>
      <c r="F26" t="inlineStr">
        <is>
          <t>ch_fx0026324</t>
        </is>
      </c>
      <c r="G26" s="12" t="n">
        <v>1415.79</v>
      </c>
      <c r="H26" s="12">
        <f>IF(J26="Outstanding (unpaid)",0,G26-D26)</f>
        <v>0</v>
      </c>
      <c r="I26" t="inlineStr">
        <is>
          <t>Invoice no. in description</t>
        </is>
      </c>
      <c r="J26" t="inlineStr">
        <is>
          <t>Matched</t>
        </is>
      </c>
    </row>
    <row r="27">
      <c r="A27" t="inlineStr">
        <is>
          <t>INV-2026</t>
        </is>
      </c>
      <c r="B27" t="inlineStr">
        <is>
          <t>Fenwick Lane Books</t>
        </is>
      </c>
      <c r="C27" s="11" t="n">
        <v>46281</v>
      </c>
      <c r="D27" s="12" t="n">
        <v>478.8</v>
      </c>
      <c r="E27" t="inlineStr">
        <is>
          <t>PAID</t>
        </is>
      </c>
      <c r="F27" t="inlineStr">
        <is>
          <t>ch_fx0027257</t>
        </is>
      </c>
      <c r="G27" s="12" t="n">
        <v>478.8</v>
      </c>
      <c r="H27" s="12">
        <f>IF(J27="Outstanding (unpaid)",0,G27-D27)</f>
        <v>0</v>
      </c>
      <c r="I27" t="inlineStr">
        <is>
          <t>Invoice no. in description</t>
        </is>
      </c>
      <c r="J27" t="inlineStr">
        <is>
          <t>Matched</t>
        </is>
      </c>
    </row>
    <row r="28">
      <c r="A28" t="inlineStr">
        <is>
          <t>INV-2027</t>
        </is>
      </c>
      <c r="B28" t="inlineStr">
        <is>
          <t>Holloway Tile Co </t>
        </is>
      </c>
      <c r="C28" s="11" t="n">
        <v>46282</v>
      </c>
      <c r="D28" s="12" t="n">
        <v>1370.82</v>
      </c>
      <c r="E28" t="inlineStr">
        <is>
          <t>PAID</t>
        </is>
      </c>
      <c r="F28" t="inlineStr">
        <is>
          <t>ch_fx0028206</t>
        </is>
      </c>
      <c r="G28" s="12" t="n">
        <v>1370.82</v>
      </c>
      <c r="H28" s="12">
        <f>IF(J28="Outstanding (unpaid)",0,G28-D28)</f>
        <v>0</v>
      </c>
      <c r="I28" t="inlineStr">
        <is>
          <t>Invoice no. in description</t>
        </is>
      </c>
      <c r="J28" t="inlineStr">
        <is>
          <t>Matched</t>
        </is>
      </c>
    </row>
    <row r="29">
      <c r="A29" t="inlineStr">
        <is>
          <t>INV-2028</t>
        </is>
      </c>
      <c r="B29" t="inlineStr">
        <is>
          <t>Duskwater Gallery</t>
        </is>
      </c>
      <c r="C29" s="11" t="n">
        <v>46282</v>
      </c>
      <c r="D29" s="12" t="n">
        <v>611.46</v>
      </c>
      <c r="E29" t="inlineStr">
        <is>
          <t>PAID</t>
        </is>
      </c>
      <c r="F29" t="inlineStr">
        <is>
          <t>ch_fx0029675</t>
        </is>
      </c>
      <c r="G29" s="12" t="n">
        <v>611.46</v>
      </c>
      <c r="H29" s="12">
        <f>IF(J29="Outstanding (unpaid)",0,G29-D29)</f>
        <v>0</v>
      </c>
      <c r="I29" t="inlineStr">
        <is>
          <t>Invoice no. in description</t>
        </is>
      </c>
      <c r="J29" t="inlineStr">
        <is>
          <t>Matched</t>
        </is>
      </c>
    </row>
    <row r="30">
      <c r="A30" t="inlineStr">
        <is>
          <t>INV-2029</t>
        </is>
      </c>
      <c r="B30" t="inlineStr">
        <is>
          <t>Sample Café</t>
        </is>
      </c>
      <c r="C30" s="11" t="n">
        <v>46283</v>
      </c>
      <c r="D30" s="12" t="n">
        <v>781.55</v>
      </c>
      <c r="E30" t="inlineStr">
        <is>
          <t>PAID</t>
        </is>
      </c>
      <c r="F30" t="inlineStr">
        <is>
          <t>ch_fx0030121</t>
        </is>
      </c>
      <c r="G30" s="12" t="n">
        <v>781.55</v>
      </c>
      <c r="H30" s="12">
        <f>IF(J30="Outstanding (unpaid)",0,G30-D30)</f>
        <v>0</v>
      </c>
      <c r="I30" t="inlineStr">
        <is>
          <t>Invoice no. in description</t>
        </is>
      </c>
      <c r="J30" t="inlineStr">
        <is>
          <t>Matched</t>
        </is>
      </c>
    </row>
    <row r="31">
      <c r="A31" t="inlineStr">
        <is>
          <t>INV-2030</t>
        </is>
      </c>
      <c r="B31" t="inlineStr">
        <is>
          <t>Marrowbine Bakes</t>
        </is>
      </c>
      <c r="C31" s="11" t="n">
        <v>46283</v>
      </c>
      <c r="D31" s="12" t="n">
        <v>1051.75</v>
      </c>
      <c r="E31" t="inlineStr">
        <is>
          <t>PAID</t>
        </is>
      </c>
      <c r="F31" t="inlineStr">
        <is>
          <t>bank 21/09/2026</t>
        </is>
      </c>
      <c r="G31" s="12" t="n">
        <v>1051.75</v>
      </c>
      <c r="H31" s="12">
        <f>IF(J31="Outstanding (unpaid)",0,G31-D31)</f>
        <v>0</v>
      </c>
      <c r="I31" t="inlineStr">
        <is>
          <t>Bank transfer ref</t>
        </is>
      </c>
      <c r="J31" t="inlineStr">
        <is>
          <t>Matched (bank transfer)</t>
        </is>
      </c>
    </row>
    <row r="32">
      <c r="A32" t="inlineStr">
        <is>
          <t>INV-2031</t>
        </is>
      </c>
      <c r="B32" t="inlineStr">
        <is>
          <t>Quenmarsh Roasthouse</t>
        </is>
      </c>
      <c r="C32" s="11" t="n">
        <v>46284</v>
      </c>
      <c r="D32" s="12" t="n">
        <v>720.16</v>
      </c>
      <c r="E32" t="inlineStr">
        <is>
          <t>PAID</t>
        </is>
      </c>
      <c r="F32" t="inlineStr">
        <is>
          <t>ch_fx0031212</t>
        </is>
      </c>
      <c r="G32" s="12" t="n">
        <v>720.16</v>
      </c>
      <c r="H32" s="12">
        <f>IF(J32="Outstanding (unpaid)",0,G32-D32)</f>
        <v>0</v>
      </c>
      <c r="I32" t="inlineStr">
        <is>
          <t>Invoice no. in description</t>
        </is>
      </c>
      <c r="J32" t="inlineStr">
        <is>
          <t>Matched</t>
        </is>
      </c>
    </row>
    <row r="33">
      <c r="A33" t="inlineStr">
        <is>
          <t>INV-2032</t>
        </is>
      </c>
      <c r="B33" t="inlineStr">
        <is>
          <t>Wrenfeather Studio</t>
        </is>
      </c>
      <c r="C33" s="11" t="n">
        <v>46285</v>
      </c>
      <c r="D33" s="12" t="n">
        <v>1096.07</v>
      </c>
      <c r="E33" t="inlineStr">
        <is>
          <t>PAID</t>
        </is>
      </c>
      <c r="F33" t="inlineStr">
        <is>
          <t>ch_fx0032859</t>
        </is>
      </c>
      <c r="G33" s="12" t="n">
        <v>1096.07</v>
      </c>
      <c r="H33" s="12">
        <f>IF(J33="Outstanding (unpaid)",0,G33-D33)</f>
        <v>0</v>
      </c>
      <c r="I33" t="inlineStr">
        <is>
          <t>Invoice no. in description</t>
        </is>
      </c>
      <c r="J33" t="inlineStr">
        <is>
          <t>Matched</t>
        </is>
      </c>
    </row>
    <row r="34">
      <c r="A34" t="inlineStr">
        <is>
          <t>INV-2033</t>
        </is>
      </c>
      <c r="B34" t="inlineStr">
        <is>
          <t>Pellicott Deli</t>
        </is>
      </c>
      <c r="C34" s="11" t="n">
        <v>46285</v>
      </c>
      <c r="D34" s="12" t="n">
        <v>86.88</v>
      </c>
      <c r="E34" t="inlineStr">
        <is>
          <t>PAID</t>
        </is>
      </c>
      <c r="F34" t="inlineStr">
        <is>
          <t>ch_fx0033111</t>
        </is>
      </c>
      <c r="G34" s="12" t="n">
        <v>86.88</v>
      </c>
      <c r="H34" s="12">
        <f>IF(J34="Outstanding (unpaid)",0,G34-D34)</f>
        <v>0</v>
      </c>
      <c r="I34" t="inlineStr">
        <is>
          <t>Invoice no. in description</t>
        </is>
      </c>
      <c r="J34" t="inlineStr">
        <is>
          <t>Matched</t>
        </is>
      </c>
    </row>
    <row r="35">
      <c r="A35" t="inlineStr">
        <is>
          <t>INV-2034</t>
        </is>
      </c>
      <c r="B35" t="inlineStr">
        <is>
          <t>Brackwhistle Kitchen</t>
        </is>
      </c>
      <c r="C35" s="11" t="n">
        <v>46286</v>
      </c>
      <c r="D35" s="12" t="n">
        <v>993.04</v>
      </c>
      <c r="E35" t="inlineStr">
        <is>
          <t>PAID</t>
        </is>
      </c>
      <c r="F35" t="inlineStr">
        <is>
          <t>ch_fx0034834</t>
        </is>
      </c>
      <c r="G35" s="12" t="n">
        <v>993.04</v>
      </c>
      <c r="H35" s="12">
        <f>IF(J35="Outstanding (unpaid)",0,G35-D35)</f>
        <v>0</v>
      </c>
      <c r="I35" t="inlineStr">
        <is>
          <t>Invoice no. in description</t>
        </is>
      </c>
      <c r="J35" t="inlineStr">
        <is>
          <t>Matched</t>
        </is>
      </c>
    </row>
    <row r="36">
      <c r="A36" t="inlineStr">
        <is>
          <t>INV-2035</t>
        </is>
      </c>
      <c r="B36" t="inlineStr">
        <is>
          <t>Quellbrook Physio</t>
        </is>
      </c>
      <c r="C36" s="11" t="n">
        <v>46286</v>
      </c>
      <c r="D36" s="12" t="n">
        <v>494.97</v>
      </c>
      <c r="E36" t="inlineStr">
        <is>
          <t>PAID</t>
        </is>
      </c>
      <c r="F36" t="inlineStr">
        <is>
          <t>ch_fx0035650</t>
        </is>
      </c>
      <c r="G36" s="12" t="n">
        <v>494.97</v>
      </c>
      <c r="H36" s="12">
        <f>IF(J36="Outstanding (unpaid)",0,G36-D36)</f>
        <v>0</v>
      </c>
      <c r="I36" t="inlineStr">
        <is>
          <t>Invoice no. in description</t>
        </is>
      </c>
      <c r="J36" t="inlineStr">
        <is>
          <t>Matched</t>
        </is>
      </c>
    </row>
    <row r="37">
      <c r="A37" t="inlineStr">
        <is>
          <t>INV-2036</t>
        </is>
      </c>
      <c r="B37" t="inlineStr">
        <is>
          <t>Corrowind Coffee Cart</t>
        </is>
      </c>
      <c r="C37" s="11" t="n">
        <v>46287</v>
      </c>
      <c r="D37" s="12" t="n">
        <v>639.87</v>
      </c>
      <c r="E37" t="inlineStr">
        <is>
          <t>AUTHORISED</t>
        </is>
      </c>
      <c r="F37" t="inlineStr"/>
      <c r="G37" s="12" t="n">
        <v>0</v>
      </c>
      <c r="H37" s="12">
        <f>IF(J37="Outstanding (unpaid)",0,G37-D37)</f>
        <v>0</v>
      </c>
      <c r="I37" t="inlineStr">
        <is>
          <t>-</t>
        </is>
      </c>
      <c r="J37" t="inlineStr">
        <is>
          <t>Outstanding (unpaid)</t>
        </is>
      </c>
    </row>
    <row r="38">
      <c r="A38" t="inlineStr">
        <is>
          <t>INV-2037</t>
        </is>
      </c>
      <c r="B38" t="inlineStr">
        <is>
          <t>Larchmere Florist</t>
        </is>
      </c>
      <c r="C38" s="11" t="n">
        <v>46288</v>
      </c>
      <c r="D38" s="12" t="n">
        <v>292.79</v>
      </c>
      <c r="E38" t="inlineStr">
        <is>
          <t>PAID</t>
        </is>
      </c>
      <c r="F38" t="inlineStr">
        <is>
          <t>ch_fx0036349</t>
        </is>
      </c>
      <c r="G38" s="12" t="n">
        <v>292.79</v>
      </c>
      <c r="H38" s="12">
        <f>IF(J38="Outstanding (unpaid)",0,G38-D38)</f>
        <v>0</v>
      </c>
      <c r="I38" t="inlineStr">
        <is>
          <t>Invoice no. in description</t>
        </is>
      </c>
      <c r="J38" t="inlineStr">
        <is>
          <t>Matched</t>
        </is>
      </c>
    </row>
    <row r="39">
      <c r="A39" t="inlineStr">
        <is>
          <t>INV-2038</t>
        </is>
      </c>
      <c r="B39" t="inlineStr">
        <is>
          <t>Ottercombe Yoga</t>
        </is>
      </c>
      <c r="C39" s="11" t="n">
        <v>46288</v>
      </c>
      <c r="D39" s="12" t="n">
        <v>958.51</v>
      </c>
      <c r="E39" t="inlineStr">
        <is>
          <t>PAID</t>
        </is>
      </c>
      <c r="F39" t="inlineStr">
        <is>
          <t>ch_fx0037622</t>
        </is>
      </c>
      <c r="G39" s="12" t="n">
        <v>958.51</v>
      </c>
      <c r="H39" s="12">
        <f>IF(J39="Outstanding (unpaid)",0,G39-D39)</f>
        <v>0</v>
      </c>
      <c r="I39" t="inlineStr">
        <is>
          <t>Invoice no. in description</t>
        </is>
      </c>
      <c r="J39" t="inlineStr">
        <is>
          <t>Matched</t>
        </is>
      </c>
    </row>
    <row r="40">
      <c r="A40" t="inlineStr">
        <is>
          <t>INV-2039</t>
        </is>
      </c>
      <c r="B40" t="inlineStr">
        <is>
          <t>Saltreed Barbers</t>
        </is>
      </c>
      <c r="C40" s="11" t="n">
        <v>46289</v>
      </c>
      <c r="D40" s="12" t="n">
        <v>1092.72</v>
      </c>
      <c r="E40" t="inlineStr">
        <is>
          <t>PAID</t>
        </is>
      </c>
      <c r="F40" t="inlineStr">
        <is>
          <t>ch_fx0038502</t>
        </is>
      </c>
      <c r="G40" s="12" t="n">
        <v>1092.72</v>
      </c>
      <c r="H40" s="12">
        <f>IF(J40="Outstanding (unpaid)",0,G40-D40)</f>
        <v>0</v>
      </c>
      <c r="I40" t="inlineStr">
        <is>
          <t>Invoice no. in description</t>
        </is>
      </c>
      <c r="J40" t="inlineStr">
        <is>
          <t>Matched</t>
        </is>
      </c>
    </row>
    <row r="41">
      <c r="A41" t="inlineStr">
        <is>
          <t>INV-2040</t>
        </is>
      </c>
      <c r="B41" t="inlineStr">
        <is>
          <t>Fenwick Lane Books</t>
        </is>
      </c>
      <c r="C41" s="11" t="n">
        <v>46290</v>
      </c>
      <c r="D41" s="12" t="n">
        <v>529.86</v>
      </c>
      <c r="E41" t="inlineStr">
        <is>
          <t>PAID</t>
        </is>
      </c>
      <c r="F41" t="inlineStr">
        <is>
          <t>ch_fx0039369</t>
        </is>
      </c>
      <c r="G41" s="12" t="n">
        <v>0</v>
      </c>
      <c r="H41" s="12">
        <f>IF(J41="Outstanding (unpaid)",0,G41-D41)</f>
        <v>-529.86</v>
      </c>
      <c r="I41" t="inlineStr">
        <is>
          <t>Invoice no. in description</t>
        </is>
      </c>
      <c r="J41" t="inlineStr">
        <is>
          <t>Exception: refunded, still PAID in Xero</t>
        </is>
      </c>
    </row>
    <row r="42">
      <c r="A42" t="inlineStr">
        <is>
          <t>INV-2041</t>
        </is>
      </c>
      <c r="B42" t="inlineStr">
        <is>
          <t>Holloway Tile Co </t>
        </is>
      </c>
      <c r="C42" s="11" t="n">
        <v>46290</v>
      </c>
      <c r="D42" s="12" t="n">
        <v>604.65</v>
      </c>
      <c r="E42" t="inlineStr">
        <is>
          <t>PAID</t>
        </is>
      </c>
      <c r="F42" t="inlineStr">
        <is>
          <t>ch_fx0041770</t>
        </is>
      </c>
      <c r="G42" s="12" t="n">
        <v>604.65</v>
      </c>
      <c r="H42" s="12">
        <f>IF(J42="Outstanding (unpaid)",0,G42-D42)</f>
        <v>0</v>
      </c>
      <c r="I42" t="inlineStr">
        <is>
          <t>Invoice no. in description</t>
        </is>
      </c>
      <c r="J42" t="inlineStr">
        <is>
          <t>Matched</t>
        </is>
      </c>
    </row>
    <row r="43">
      <c r="A43" t="inlineStr">
        <is>
          <t>INV-2042</t>
        </is>
      </c>
      <c r="B43" t="inlineStr">
        <is>
          <t>Duskwater Gallery</t>
        </is>
      </c>
      <c r="C43" s="11" t="n">
        <v>46291</v>
      </c>
      <c r="D43" s="12" t="n">
        <v>1258.94</v>
      </c>
      <c r="E43" t="inlineStr">
        <is>
          <t>PAID</t>
        </is>
      </c>
      <c r="F43" t="inlineStr">
        <is>
          <t>ch_fx0042903</t>
        </is>
      </c>
      <c r="G43" s="12" t="n">
        <v>1258.94</v>
      </c>
      <c r="H43" s="12">
        <f>IF(J43="Outstanding (unpaid)",0,G43-D43)</f>
        <v>0</v>
      </c>
      <c r="I43" t="inlineStr">
        <is>
          <t>Invoice no. in description</t>
        </is>
      </c>
      <c r="J43" t="inlineStr">
        <is>
          <t>Matched</t>
        </is>
      </c>
    </row>
    <row r="44">
      <c r="A44" t="inlineStr">
        <is>
          <t>INV-2043</t>
        </is>
      </c>
      <c r="B44" t="inlineStr">
        <is>
          <t>Sample Café</t>
        </is>
      </c>
      <c r="C44" s="11" t="n">
        <v>46291</v>
      </c>
      <c r="D44" s="12" t="n">
        <v>472.2</v>
      </c>
      <c r="E44" t="inlineStr">
        <is>
          <t>PAID</t>
        </is>
      </c>
      <c r="F44" t="inlineStr">
        <is>
          <t>ch_fx0043420</t>
        </is>
      </c>
      <c r="G44" s="12" t="n">
        <v>472.2</v>
      </c>
      <c r="H44" s="12">
        <f>IF(J44="Outstanding (unpaid)",0,G44-D44)</f>
        <v>0</v>
      </c>
      <c r="I44" t="inlineStr">
        <is>
          <t>Invoice no. in description</t>
        </is>
      </c>
      <c r="J44" t="inlineStr">
        <is>
          <t>Matched</t>
        </is>
      </c>
    </row>
    <row r="45">
      <c r="A45" t="inlineStr">
        <is>
          <t>INV-2044</t>
        </is>
      </c>
      <c r="B45" t="inlineStr">
        <is>
          <t>Marrowbine Bakes</t>
        </is>
      </c>
      <c r="C45" s="11" t="n">
        <v>46292</v>
      </c>
      <c r="D45" s="12" t="n">
        <v>1079.45</v>
      </c>
      <c r="E45" t="inlineStr">
        <is>
          <t>PAID</t>
        </is>
      </c>
      <c r="F45" t="inlineStr">
        <is>
          <t>ch_fx0044241</t>
        </is>
      </c>
      <c r="G45" s="12" t="n">
        <v>1079.45</v>
      </c>
      <c r="H45" s="12">
        <f>IF(J45="Outstanding (unpaid)",0,G45-D45)</f>
        <v>0</v>
      </c>
      <c r="I45" t="inlineStr">
        <is>
          <t>Invoice no. in description</t>
        </is>
      </c>
      <c r="J45" t="inlineStr">
        <is>
          <t>Matched</t>
        </is>
      </c>
    </row>
    <row r="46">
      <c r="A46" t="inlineStr">
        <is>
          <t>INV-2045</t>
        </is>
      </c>
      <c r="B46" t="inlineStr">
        <is>
          <t>Quenmarsh Roasthouse</t>
        </is>
      </c>
      <c r="C46" s="11" t="n">
        <v>46293</v>
      </c>
      <c r="D46" s="12" t="n">
        <v>420.51</v>
      </c>
      <c r="E46" t="inlineStr">
        <is>
          <t>AUTHORISED</t>
        </is>
      </c>
      <c r="F46" t="inlineStr"/>
      <c r="G46" s="12" t="n">
        <v>0</v>
      </c>
      <c r="H46" s="12">
        <f>IF(J46="Outstanding (unpaid)",0,G46-D46)</f>
        <v>0</v>
      </c>
      <c r="I46" t="inlineStr">
        <is>
          <t>-</t>
        </is>
      </c>
      <c r="J46" t="inlineStr">
        <is>
          <t>Outstanding (unpaid)</t>
        </is>
      </c>
    </row>
    <row r="47">
      <c r="A47" t="inlineStr">
        <is>
          <t>INV-2046</t>
        </is>
      </c>
      <c r="B47" t="inlineStr">
        <is>
          <t>Wrenfeather Studio</t>
        </is>
      </c>
      <c r="C47" s="11" t="n">
        <v>46293</v>
      </c>
      <c r="D47" s="12" t="n">
        <v>1325.59</v>
      </c>
      <c r="E47" t="inlineStr">
        <is>
          <t>PAID</t>
        </is>
      </c>
      <c r="F47" t="inlineStr">
        <is>
          <t>ch_fx0045872</t>
        </is>
      </c>
      <c r="G47" s="12" t="n">
        <v>1325.59</v>
      </c>
      <c r="H47" s="12">
        <f>IF(J47="Outstanding (unpaid)",0,G47-D47)</f>
        <v>0</v>
      </c>
      <c r="I47" t="inlineStr">
        <is>
          <t>Invoice no. in description</t>
        </is>
      </c>
      <c r="J47" t="inlineStr">
        <is>
          <t>Matched</t>
        </is>
      </c>
    </row>
    <row r="48">
      <c r="A48" t="inlineStr">
        <is>
          <t>INV-2047</t>
        </is>
      </c>
      <c r="B48" t="inlineStr">
        <is>
          <t>Pellicott Deli</t>
        </is>
      </c>
      <c r="C48" s="11" t="n">
        <v>46294</v>
      </c>
      <c r="D48" s="12" t="n">
        <v>1436.68</v>
      </c>
      <c r="E48" t="inlineStr">
        <is>
          <t>AUTHORISED</t>
        </is>
      </c>
      <c r="F48" t="inlineStr"/>
      <c r="G48" s="12" t="n">
        <v>0</v>
      </c>
      <c r="H48" s="12">
        <f>IF(J48="Outstanding (unpaid)",0,G48-D48)</f>
        <v>0</v>
      </c>
      <c r="I48" t="inlineStr">
        <is>
          <t>-</t>
        </is>
      </c>
      <c r="J48" t="inlineStr">
        <is>
          <t>Outstanding (unpaid)</t>
        </is>
      </c>
    </row>
    <row r="49">
      <c r="A49" t="inlineStr">
        <is>
          <t>INV-2048</t>
        </is>
      </c>
      <c r="B49" t="inlineStr">
        <is>
          <t>Brackwhistle Kitchen</t>
        </is>
      </c>
      <c r="C49" s="11" t="n">
        <v>46295</v>
      </c>
      <c r="D49" s="12" t="n">
        <v>677.28</v>
      </c>
      <c r="E49" t="inlineStr">
        <is>
          <t>AUTHORISED</t>
        </is>
      </c>
      <c r="F49" t="inlineStr"/>
      <c r="G49" s="12" t="n">
        <v>0</v>
      </c>
      <c r="H49" s="12">
        <f>IF(J49="Outstanding (unpaid)",0,G49-D49)</f>
        <v>0</v>
      </c>
      <c r="I49" t="inlineStr">
        <is>
          <t>-</t>
        </is>
      </c>
      <c r="J49" t="inlineStr">
        <is>
          <t>Outstanding (unpaid)</t>
        </is>
      </c>
    </row>
  </sheetData>
  <conditionalFormatting sqref="A2:J49">
    <cfRule type="expression" priority="1" dxfId="0">
      <formula>LEFT($J2,7)="Matched"</formula>
    </cfRule>
    <cfRule type="expression" priority="2" dxfId="1">
      <formula>OR(LEFT($J2,6)="Review",LEFT($J2,11)="Outstanding",LEFT($J2,10)="In transit")</formula>
    </cfRule>
    <cfRule type="expression" priority="3" dxfId="2">
      <formula>LEFT($J2,9)="Exception"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F6F8B"/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1" customWidth="1" min="4" max="4"/>
    <col width="15" customWidth="1" min="5" max="5"/>
    <col width="14" customWidth="1" min="6" max="6"/>
    <col width="34" customWidth="1" min="7" max="7"/>
    <col width="12" customWidth="1" min="8" max="8"/>
    <col width="13" customWidth="1" min="9" max="9"/>
  </cols>
  <sheetData>
    <row r="1" ht="30" customHeight="1">
      <c r="A1" s="10" t="inlineStr">
        <is>
          <t>Payout</t>
        </is>
      </c>
      <c r="B1" s="10" t="inlineStr">
        <is>
          <t>Arrival date</t>
        </is>
      </c>
      <c r="C1" s="10" t="inlineStr">
        <is>
          <t>Payout amount</t>
        </is>
      </c>
      <c r="D1" s="10" t="inlineStr">
        <is>
          <t>Charges in payout</t>
        </is>
      </c>
      <c r="E1" s="10" t="inlineStr">
        <is>
          <t>Sum of charge nets</t>
        </is>
      </c>
      <c r="F1" s="10" t="inlineStr">
        <is>
          <t>Payout vs charges</t>
        </is>
      </c>
      <c r="G1" s="10" t="inlineStr">
        <is>
          <t>Result</t>
        </is>
      </c>
      <c r="H1" s="10" t="inlineStr">
        <is>
          <t>Bank date</t>
        </is>
      </c>
      <c r="I1" s="10" t="inlineStr">
        <is>
          <t>Bank credit</t>
        </is>
      </c>
    </row>
    <row r="2">
      <c r="A2" t="inlineStr">
        <is>
          <t>po_fx0012385</t>
        </is>
      </c>
      <c r="B2" s="11" t="n">
        <v>46273</v>
      </c>
      <c r="C2" s="12" t="n">
        <v>3515.08</v>
      </c>
      <c r="D2">
        <f>COUNTIF('Stripe Payments'!$J:$J,A2)</f>
        <v>5</v>
      </c>
      <c r="E2" s="12">
        <f>ROUND(SUMIF('Stripe Payments'!$J:$J,A2,'Stripe Payments'!$F:$F),2)</f>
        <v>3515.08</v>
      </c>
      <c r="F2" s="12">
        <f>ROUND(C2-E2,2)</f>
        <v>0</v>
      </c>
      <c r="G2" t="inlineStr">
        <is>
          <t>Matched</t>
        </is>
      </c>
      <c r="H2" s="11" t="n">
        <v>46273</v>
      </c>
      <c r="I2" s="12" t="n">
        <v>3515.08</v>
      </c>
    </row>
    <row r="3">
      <c r="A3" t="inlineStr">
        <is>
          <t>po_fx0022875</t>
        </is>
      </c>
      <c r="B3" s="11" t="n">
        <v>46276</v>
      </c>
      <c r="C3" s="12" t="n">
        <v>2572.52</v>
      </c>
      <c r="D3">
        <f>COUNTIF('Stripe Payments'!$J:$J,A3)</f>
        <v>5</v>
      </c>
      <c r="E3" s="12">
        <f>ROUND(SUMIF('Stripe Payments'!$J:$J,A3,'Stripe Payments'!$F:$F),2)</f>
        <v>2572.52</v>
      </c>
      <c r="F3" s="12">
        <f>ROUND(C3-E3,2)</f>
        <v>0</v>
      </c>
      <c r="G3" t="inlineStr">
        <is>
          <t>Matched</t>
        </is>
      </c>
      <c r="H3" s="11" t="n">
        <v>46276</v>
      </c>
      <c r="I3" s="12" t="n">
        <v>2572.52</v>
      </c>
    </row>
    <row r="4">
      <c r="A4" t="inlineStr">
        <is>
          <t>po_fx0037620</t>
        </is>
      </c>
      <c r="B4" s="11" t="n">
        <v>46280</v>
      </c>
      <c r="C4" s="12" t="n">
        <v>4022.36</v>
      </c>
      <c r="D4">
        <f>COUNTIF('Stripe Payments'!$J:$J,A4)</f>
        <v>5</v>
      </c>
      <c r="E4" s="12">
        <f>ROUND(SUMIF('Stripe Payments'!$J:$J,A4,'Stripe Payments'!$F:$F),2)</f>
        <v>4022.36</v>
      </c>
      <c r="F4" s="12">
        <f>ROUND(C4-E4,2)</f>
        <v>0</v>
      </c>
      <c r="G4" t="inlineStr">
        <is>
          <t>Matched</t>
        </is>
      </c>
      <c r="H4" s="11" t="n">
        <v>46280</v>
      </c>
      <c r="I4" s="12" t="n">
        <v>4022.36</v>
      </c>
    </row>
    <row r="5">
      <c r="A5" t="inlineStr">
        <is>
          <t>po_fx0046837</t>
        </is>
      </c>
      <c r="B5" s="11" t="n">
        <v>46283</v>
      </c>
      <c r="C5" s="12" t="n">
        <v>4034.64</v>
      </c>
      <c r="D5">
        <f>COUNTIF('Stripe Payments'!$J:$J,A5)</f>
        <v>5</v>
      </c>
      <c r="E5" s="12">
        <f>ROUND(SUMIF('Stripe Payments'!$J:$J,A5,'Stripe Payments'!$F:$F),2)</f>
        <v>4034.64</v>
      </c>
      <c r="F5" s="12">
        <f>ROUND(C5-E5,2)</f>
        <v>0</v>
      </c>
      <c r="G5" t="inlineStr">
        <is>
          <t>Matched</t>
        </is>
      </c>
      <c r="H5" s="11" t="n">
        <v>46283</v>
      </c>
      <c r="I5" s="12" t="n">
        <v>4034.64</v>
      </c>
    </row>
    <row r="6">
      <c r="A6" t="inlineStr">
        <is>
          <t>po_fx0055458</t>
        </is>
      </c>
      <c r="B6" s="11" t="n">
        <v>46287</v>
      </c>
      <c r="C6" s="12" t="n">
        <v>2271.08</v>
      </c>
      <c r="D6">
        <f>COUNTIF('Stripe Payments'!$J:$J,A6)</f>
        <v>6</v>
      </c>
      <c r="E6" s="12">
        <f>ROUND(SUMIF('Stripe Payments'!$J:$J,A6,'Stripe Payments'!$F:$F),2)</f>
        <v>2271.08</v>
      </c>
      <c r="F6" s="12">
        <f>ROUND(C6-E6,2)</f>
        <v>0</v>
      </c>
      <c r="G6" t="inlineStr">
        <is>
          <t>Matched</t>
        </is>
      </c>
      <c r="H6" s="11" t="n">
        <v>46287</v>
      </c>
      <c r="I6" s="12" t="n">
        <v>2271.08</v>
      </c>
    </row>
    <row r="7">
      <c r="A7" t="inlineStr">
        <is>
          <t>po_fx0066617</t>
        </is>
      </c>
      <c r="B7" s="11" t="n">
        <v>46290</v>
      </c>
      <c r="C7" s="12" t="n">
        <v>3207.36</v>
      </c>
      <c r="D7">
        <f>COUNTIF('Stripe Payments'!$J:$J,A7)</f>
        <v>3</v>
      </c>
      <c r="E7" s="12">
        <f>ROUND(SUMIF('Stripe Payments'!$J:$J,A7,'Stripe Payments'!$F:$F),2)</f>
        <v>3207.36</v>
      </c>
      <c r="F7" s="12">
        <f>ROUND(C7-E7,2)</f>
        <v>0</v>
      </c>
      <c r="G7" t="inlineStr">
        <is>
          <t>Matched</t>
        </is>
      </c>
      <c r="H7" s="11" t="n">
        <v>46290</v>
      </c>
      <c r="I7" s="12" t="n">
        <v>3207.36</v>
      </c>
    </row>
    <row r="8">
      <c r="A8" t="inlineStr">
        <is>
          <t>po_fx0073498</t>
        </is>
      </c>
      <c r="B8" s="11" t="n">
        <v>46294</v>
      </c>
      <c r="C8" s="12" t="n">
        <v>5755.72</v>
      </c>
      <c r="D8">
        <f>COUNTIF('Stripe Payments'!$J:$J,A8)</f>
        <v>9</v>
      </c>
      <c r="E8" s="12">
        <f>ROUND(SUMIF('Stripe Payments'!$J:$J,A8,'Stripe Payments'!$F:$F),2)</f>
        <v>5755.72</v>
      </c>
      <c r="F8" s="12">
        <f>ROUND(C8-E8,2)</f>
        <v>0</v>
      </c>
      <c r="G8" t="inlineStr">
        <is>
          <t>Matched</t>
        </is>
      </c>
      <c r="H8" s="11" t="n">
        <v>46294</v>
      </c>
      <c r="I8" s="12" t="n">
        <v>5755.72</v>
      </c>
    </row>
    <row r="9">
      <c r="A9" t="inlineStr">
        <is>
          <t>po_fx0087391</t>
        </is>
      </c>
      <c r="B9" s="11" t="n">
        <v>46297</v>
      </c>
      <c r="C9" s="12" t="n">
        <v>5119.27</v>
      </c>
      <c r="D9">
        <f>COUNTIF('Stripe Payments'!$J:$J,A9)</f>
        <v>6</v>
      </c>
      <c r="E9" s="12">
        <f>ROUND(SUMIF('Stripe Payments'!$J:$J,A9,'Stripe Payments'!$F:$F),2)</f>
        <v>5119.27</v>
      </c>
      <c r="F9" s="12">
        <f>ROUND(C9-E9,2)</f>
        <v>0</v>
      </c>
      <c r="G9" t="inlineStr">
        <is>
          <t>In transit (arrives after 30 Sep)</t>
        </is>
      </c>
      <c r="H9" s="11" t="n"/>
      <c r="I9" s="12" t="n"/>
    </row>
  </sheetData>
  <conditionalFormatting sqref="A2:I9">
    <cfRule type="expression" priority="1" dxfId="0">
      <formula>LEFT($G2,7)="Matched"</formula>
    </cfRule>
    <cfRule type="expression" priority="2" dxfId="1">
      <formula>OR(LEFT($G2,6)="Review",LEFT($G2,11)="Outstanding",LEFT($G2,10)="In transit")</formula>
    </cfRule>
    <cfRule type="expression" priority="3" dxfId="2">
      <formula>LEFT($G2,9)="Exception"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C0392B"/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70" customWidth="1" min="3" max="3"/>
    <col width="12" customWidth="1" min="4" max="4"/>
    <col width="44" customWidth="1" min="5" max="5"/>
    <col width="14" customWidth="1" min="6" max="6"/>
  </cols>
  <sheetData>
    <row r="1" ht="30" customHeight="1">
      <c r="A1" s="10" t="inlineStr">
        <is>
          <t>Area</t>
        </is>
      </c>
      <c r="B1" s="10" t="inlineStr">
        <is>
          <t>Reference</t>
        </is>
      </c>
      <c r="C1" s="10" t="inlineStr">
        <is>
          <t>Issue</t>
        </is>
      </c>
      <c r="D1" s="10" t="inlineStr">
        <is>
          <t>Amount</t>
        </is>
      </c>
      <c r="E1" s="10" t="inlineStr">
        <is>
          <t>Suggested action</t>
        </is>
      </c>
      <c r="F1" s="10" t="inlineStr">
        <is>
          <t>Review status</t>
        </is>
      </c>
    </row>
    <row r="2">
      <c r="A2" s="13" t="inlineStr">
        <is>
          <t>Invoice ↔ Stripe</t>
        </is>
      </c>
      <c r="B2" s="13" t="inlineStr">
        <is>
          <t>INV-2007</t>
        </is>
      </c>
      <c r="C2" s="13" t="inlineStr">
        <is>
          <t>Stripe payment had no invoice reference; matched on exact amount + customer email</t>
        </is>
      </c>
      <c r="D2" s="14" t="n">
        <v>163.32</v>
      </c>
      <c r="E2" s="13" t="inlineStr">
        <is>
          <t>Confirm, then ask customer to quote invoice no.</t>
        </is>
      </c>
      <c r="F2" s="13" t="inlineStr">
        <is>
          <t>Open</t>
        </is>
      </c>
    </row>
    <row r="3">
      <c r="A3" s="13" t="inlineStr">
        <is>
          <t>Invoice ↔ Stripe</t>
        </is>
      </c>
      <c r="B3" s="13" t="inlineStr">
        <is>
          <t>INV-2015</t>
        </is>
      </c>
      <c r="C3" s="13" t="inlineStr">
        <is>
          <t>Stripe received $716.64 of $1,433.29; Xero shows paid in full</t>
        </is>
      </c>
      <c r="D3" s="14" t="n">
        <v>-716.65</v>
      </c>
      <c r="E3" s="13" t="inlineStr">
        <is>
          <t>Chase balance; correct Xero payment</t>
        </is>
      </c>
      <c r="F3" s="13" t="inlineStr">
        <is>
          <t>Open</t>
        </is>
      </c>
    </row>
    <row r="4">
      <c r="A4" s="13" t="inlineStr">
        <is>
          <t>Invoice ↔ Stripe</t>
        </is>
      </c>
      <c r="B4" s="13" t="inlineStr">
        <is>
          <t>INV-2022</t>
        </is>
      </c>
      <c r="C4" s="13" t="inlineStr">
        <is>
          <t>Paid 2 times in Stripe (ch_fx0022806, ch_fx0023981)</t>
        </is>
      </c>
      <c r="D4" s="14" t="n">
        <v>1210.15</v>
      </c>
      <c r="E4" s="13" t="inlineStr">
        <is>
          <t>Refund the duplicate charge</t>
        </is>
      </c>
      <c r="F4" s="13" t="inlineStr">
        <is>
          <t>Open</t>
        </is>
      </c>
    </row>
    <row r="5">
      <c r="A5" s="13" t="inlineStr">
        <is>
          <t>Invoice ↔ Stripe</t>
        </is>
      </c>
      <c r="B5" s="13" t="inlineStr">
        <is>
          <t>INV-2040</t>
        </is>
      </c>
      <c r="C5" s="13" t="inlineStr">
        <is>
          <t>Refund of $529.86 in Stripe; Xero still shows PAID</t>
        </is>
      </c>
      <c r="D5" s="14" t="n">
        <v>529.86</v>
      </c>
      <c r="E5" s="13" t="inlineStr">
        <is>
          <t>Credit note in Xero</t>
        </is>
      </c>
      <c r="F5" s="13" t="inlineStr">
        <is>
          <t>Open</t>
        </is>
      </c>
    </row>
    <row r="6">
      <c r="A6" s="13" t="inlineStr">
        <is>
          <t>Stripe → Xero</t>
        </is>
      </c>
      <c r="B6" s="13" t="inlineStr">
        <is>
          <t>INV-2099</t>
        </is>
      </c>
      <c r="C6" s="13" t="inlineStr">
        <is>
          <t>Stripe payment ch_fx0046126 quotes INV-2099, which is not in Xero</t>
        </is>
      </c>
      <c r="D6" s="14" t="n">
        <v>240</v>
      </c>
      <c r="E6" s="13" t="inlineStr">
        <is>
          <t>Check invoice number with customer / raise invoice</t>
        </is>
      </c>
      <c r="F6" s="13" t="inlineStr">
        <is>
          <t>Open</t>
        </is>
      </c>
    </row>
    <row r="7">
      <c r="A7" s="13" t="inlineStr">
        <is>
          <t>Payout ↔ Bank</t>
        </is>
      </c>
      <c r="B7" s="13" t="inlineStr">
        <is>
          <t>po_fx0087391</t>
        </is>
      </c>
      <c r="C7" s="13" t="inlineStr">
        <is>
          <t>Payout of $5,119.27 arrives 02/10/2026, after the bank export ends</t>
        </is>
      </c>
      <c r="D7" s="14" t="n">
        <v>5119.27</v>
      </c>
      <c r="E7" s="13" t="inlineStr">
        <is>
          <t>Tick off on October statement</t>
        </is>
      </c>
      <c r="F7" s="13" t="inlineStr">
        <is>
          <t>Open</t>
        </is>
      </c>
    </row>
  </sheetData>
  <conditionalFormatting sqref="F2:F7">
    <cfRule type="cellIs" priority="1" operator="equal" dxfId="0">
      <formula>"Resolved"</formula>
    </cfRule>
    <cfRule type="cellIs" priority="2" operator="equal" dxfId="2">
      <formula>"Open"</formula>
    </cfRule>
  </conditionalFormatting>
  <dataValidations count="1">
    <dataValidation sqref="F2:F7" showDropDown="0" showInputMessage="0" showErrorMessage="0" allowBlank="0" type="list">
      <formula1>"Open,In progress,Resolved"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27AE60"/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6" customWidth="1" min="1" max="1"/>
    <col width="74" customWidth="1" min="2" max="2"/>
    <col width="16" customWidth="1" min="3" max="3"/>
    <col width="16" customWidth="1" min="4" max="4"/>
    <col width="10" customWidth="1" min="5" max="5"/>
  </cols>
  <sheetData>
    <row r="1">
      <c r="A1" s="15" t="inlineStr">
        <is>
          <t>Reconciliation checks (live formulas: they recalculate if any tab changes)</t>
        </is>
      </c>
    </row>
    <row r="2">
      <c r="A2" s="16" t="inlineStr">
        <is>
          <t>Sample project, placeholder data</t>
        </is>
      </c>
    </row>
    <row r="4">
      <c r="A4" s="3" t="inlineStr">
        <is>
          <t>#</t>
        </is>
      </c>
      <c r="B4" s="3" t="inlineStr">
        <is>
          <t>Check</t>
        </is>
      </c>
      <c r="C4" s="3" t="inlineStr">
        <is>
          <t>Value A</t>
        </is>
      </c>
      <c r="D4" s="3" t="inlineStr">
        <is>
          <t>Value B</t>
        </is>
      </c>
      <c r="E4" s="3" t="inlineStr">
        <is>
          <t>Result</t>
        </is>
      </c>
    </row>
    <row r="5">
      <c r="A5" t="n">
        <v>1</v>
      </c>
      <c r="B5" t="inlineStr">
        <is>
          <t>Every Xero invoice appears on Invoice Match</t>
        </is>
      </c>
      <c r="C5" s="17">
        <f>COUNTA('Xero Invoices'!A2:A49)</f>
        <v>48</v>
      </c>
      <c r="D5" s="17">
        <f>COUNTA('Invoice Match'!A2:A49)</f>
        <v>48</v>
      </c>
      <c r="E5" t="str">
        <f>IF(ROUND(C5-D5,2)=0,"PASS","FAIL")</f>
        <v>PASS</v>
      </c>
    </row>
    <row r="6">
      <c r="A6" t="n">
        <v>2</v>
      </c>
      <c r="B6" t="inlineStr">
        <is>
          <t>Stripe: gross − fees = net</t>
        </is>
      </c>
      <c r="C6" s="18">
        <f>ROUND(SUM('Stripe Payments'!D2:D47)-SUM('Stripe Payments'!E2:E47),2)</f>
        <v>31270.26</v>
      </c>
      <c r="D6" s="18">
        <f>ROUND(SUM('Stripe Payments'!F2:F47),2)</f>
        <v>31270.26</v>
      </c>
      <c r="E6" t="str">
        <f>IF(ROUND(C6-D6,2)=0,"PASS","FAIL")</f>
        <v>PASS</v>
      </c>
    </row>
    <row r="7">
      <c r="A7" t="n">
        <v>3</v>
      </c>
      <c r="B7" t="inlineStr">
        <is>
          <t>Every Stripe line is matched or flagged (blank 'Matched to' cells)</t>
        </is>
      </c>
      <c r="C7" s="17">
        <f>COUNTBLANK('Stripe Payments'!K2:K47)</f>
        <v>0</v>
      </c>
      <c r="D7" s="17">
        <f>0</f>
        <v>0</v>
      </c>
      <c r="E7" t="str">
        <f>IF(ROUND(C7-D7,2)=0,"PASS","FAIL")</f>
        <v>PASS</v>
      </c>
    </row>
    <row r="8">
      <c r="A8" t="n">
        <v>4</v>
      </c>
      <c r="B8" t="inlineStr">
        <is>
          <t>Stripe lines flagged UNMATCHED = Stripe → Xero exceptions</t>
        </is>
      </c>
      <c r="C8" s="17">
        <f>COUNTIF('Stripe Payments'!K2:K47,"UNMATCHED")</f>
        <v>1</v>
      </c>
      <c r="D8" s="17">
        <f>COUNTIF(Exceptions!A2:A7,"Stripe → Xero")</f>
        <v>1</v>
      </c>
      <c r="E8" t="str">
        <f>IF(ROUND(C8-D8,2)=0,"PASS","FAIL")</f>
        <v>PASS</v>
      </c>
    </row>
    <row r="9">
      <c r="A9" t="n">
        <v>5</v>
      </c>
      <c r="B9" t="inlineStr">
        <is>
          <t>Every payout equals the sum of its charge nets (payouts with a difference)</t>
        </is>
      </c>
      <c r="C9" s="17">
        <f>COUNTIF('Payout Match'!F2:F9,"&lt;&gt;0")</f>
        <v>0</v>
      </c>
      <c r="D9" s="17">
        <f>0</f>
        <v>0</v>
      </c>
      <c r="E9" t="str">
        <f>IF(ROUND(C9-D9,2)=0,"PASS","FAIL")</f>
        <v>PASS</v>
      </c>
    </row>
    <row r="10">
      <c r="A10" t="n">
        <v>6</v>
      </c>
      <c r="B10" t="inlineStr">
        <is>
          <t>Total payouts = net of all paid-out Stripe lines</t>
        </is>
      </c>
      <c r="C10" s="18">
        <f>ROUND(SUM('Stripe Payouts'!D2:D9),2)</f>
        <v>30498.03</v>
      </c>
      <c r="D10" s="18">
        <f>ROUND(SUMIF('Stripe Payments'!J2:J47,"&lt;&gt;",'Stripe Payments'!F2:F47),2)</f>
        <v>30498.03</v>
      </c>
      <c r="E10" t="str">
        <f>IF(ROUND(C10-D10,2)=0,"PASS","FAIL")</f>
        <v>PASS</v>
      </c>
    </row>
    <row r="11">
      <c r="A11" t="n">
        <v>7</v>
      </c>
      <c r="B11" t="inlineStr">
        <is>
          <t>Payouts matched to bank + in transit = all payouts</t>
        </is>
      </c>
      <c r="C11" s="17">
        <f>COUNTIF('Payout Match'!G2:G9,"Matched")+COUNTIF('Payout Match'!G2:G9,"In transit*")</f>
        <v>8</v>
      </c>
      <c r="D11" s="17">
        <f>COUNTA('Payout Match'!A2:A9)</f>
        <v>8</v>
      </c>
      <c r="E11" t="str">
        <f>IF(ROUND(C11-D11,2)=0,"PASS","FAIL")</f>
        <v>PASS</v>
      </c>
    </row>
    <row r="12">
      <c r="A12" t="n">
        <v>8</v>
      </c>
      <c r="B12" t="inlineStr">
        <is>
          <t>Bank Stripe credits = payouts matched to bank</t>
        </is>
      </c>
      <c r="C12" s="18">
        <f>ROUND(SUMIF(Bank!B2:B16,"STRIPE*",Bank!D2:D16),2)</f>
        <v>25378.76</v>
      </c>
      <c r="D12" s="18">
        <f>ROUND(SUMIF('Payout Match'!G2:G9,"Matched",'Payout Match'!C2:C9),2)</f>
        <v>25378.76</v>
      </c>
      <c r="E12" t="str">
        <f>IF(ROUND(C12-D12,2)=0,"PASS","FAIL")</f>
        <v>PASS</v>
      </c>
    </row>
    <row r="13">
      <c r="A13" t="n">
        <v>9</v>
      </c>
      <c r="B13" t="inlineStr">
        <is>
          <t>Bank: opening + credits − debits = closing balance</t>
        </is>
      </c>
      <c r="C13" s="18">
        <f>ROUND(8420.15+SUM(Bank!D2:D16)-SUM(Bank!C2:C16),2)</f>
        <v>29911.73</v>
      </c>
      <c r="D13" s="18">
        <f>Bank!E16</f>
        <v>29911.73</v>
      </c>
      <c r="E13" t="str">
        <f>IF(ROUND(C13-D13,2)=0,"PASS","FAIL")</f>
        <v>PASS</v>
      </c>
    </row>
    <row r="14">
      <c r="A14" t="n">
        <v>10</v>
      </c>
      <c r="B14" t="inlineStr">
        <is>
          <t>Bank credits all accounted for (UNMATCHED bank lines)</t>
        </is>
      </c>
      <c r="C14" s="17">
        <f>COUNTIF(Bank!F2:F16,"UNMATCHED")</f>
        <v>0</v>
      </c>
      <c r="D14" s="17">
        <f>0</f>
        <v>0</v>
      </c>
      <c r="E14" t="str">
        <f>IF(ROUND(C14-D14,2)=0,"PASS","FAIL")</f>
        <v>PASS</v>
      </c>
    </row>
    <row r="15">
      <c r="A15" t="n">
        <v>11</v>
      </c>
      <c r="B15" t="inlineStr">
        <is>
          <t>Matched invoices: amount received = Xero total</t>
        </is>
      </c>
      <c r="C15" s="18">
        <f>ROUND(SUMIF('Invoice Match'!J2:J49,"Matched*",'Invoice Match'!G2:G49),2)</f>
        <v>29361.89</v>
      </c>
      <c r="D15" s="18">
        <f>ROUND(SUMIF('Invoice Match'!J2:J49,"Matched*",'Invoice Match'!D2:D49),2)</f>
        <v>29361.89</v>
      </c>
      <c r="E15" t="str">
        <f>IF(ROUND(C15-D15,2)=0,"PASS","FAIL")</f>
        <v>PASS</v>
      </c>
    </row>
    <row r="16">
      <c r="A16" t="n">
        <v>12</v>
      </c>
      <c r="B16" t="inlineStr">
        <is>
          <t>Exceptions tab lists every non-matched result (invoice + payout + Stripe)</t>
        </is>
      </c>
      <c r="C16" s="17">
        <f>COUNTA(Exceptions!A2:A7)</f>
        <v>6</v>
      </c>
      <c r="D16" s="17">
        <f>COUNTIF('Invoice Match'!J2:J49,"Exception*")+COUNTIF('Invoice Match'!J2:J49,"Review*")+COUNTIF('Payout Match'!G2:G9,"&lt;&gt;Matched")+COUNTIF('Stripe Payments'!K2:K47,"UNMATCHED")</f>
        <v>6</v>
      </c>
      <c r="E16" t="str">
        <f>IF(ROUND(C16-D16,2)=0,"PASS","FAIL")</f>
        <v>PASS</v>
      </c>
    </row>
    <row r="18">
      <c r="B18" s="19" t="inlineStr">
        <is>
          <t>Checks passed</t>
        </is>
      </c>
      <c r="C18" t="str">
        <f>COUNTIF(E5:E16,"PASS")&amp;" of 12"</f>
        <v>12 of 12</v>
      </c>
    </row>
  </sheetData>
  <conditionalFormatting sqref="E5:E16">
    <cfRule type="cellIs" priority="1" operator="equal" dxfId="3">
      <formula>"PASS"</formula>
    </cfRule>
    <cfRule type="cellIs" priority="2" operator="equal" dxfId="4">
      <formula>"FAIL"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3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</cols>
  <sheetData>
    <row r="1" ht="30" customHeight="1">
      <c r="A1" s="10" t="inlineStr">
        <is>
          <t>InvoiceNumber</t>
        </is>
      </c>
      <c r="B1" s="10" t="inlineStr">
        <is>
          <t>ContactName</t>
        </is>
      </c>
      <c r="C1" s="10" t="inlineStr">
        <is>
          <t>EmailAddress</t>
        </is>
      </c>
      <c r="D1" s="10" t="inlineStr">
        <is>
          <t>InvoiceDate</t>
        </is>
      </c>
      <c r="E1" s="10" t="inlineStr">
        <is>
          <t>DueDate</t>
        </is>
      </c>
      <c r="F1" s="10" t="inlineStr">
        <is>
          <t>Total</t>
        </is>
      </c>
      <c r="G1" s="10" t="inlineStr">
        <is>
          <t>AmountPaid</t>
        </is>
      </c>
      <c r="H1" s="10" t="inlineStr">
        <is>
          <t>AmountDue</t>
        </is>
      </c>
      <c r="I1" s="10" t="inlineStr">
        <is>
          <t>Status</t>
        </is>
      </c>
    </row>
    <row r="2">
      <c r="A2" t="inlineStr">
        <is>
          <t>INV-2001</t>
        </is>
      </c>
      <c r="B2" t="inlineStr">
        <is>
          <t>Sample Café</t>
        </is>
      </c>
      <c r="C2" t="inlineStr">
        <is>
          <t>sample-cafe@example.com</t>
        </is>
      </c>
      <c r="D2" s="11" t="n">
        <v>46266</v>
      </c>
      <c r="E2" s="11" t="n">
        <v>46280</v>
      </c>
      <c r="F2" s="12" t="n">
        <v>144.08</v>
      </c>
      <c r="G2" s="12" t="n">
        <v>144.08</v>
      </c>
      <c r="H2" s="12" t="n">
        <v>0</v>
      </c>
      <c r="I2" t="inlineStr">
        <is>
          <t>PAID</t>
        </is>
      </c>
    </row>
    <row r="3">
      <c r="A3" t="inlineStr">
        <is>
          <t>INV-2002</t>
        </is>
      </c>
      <c r="B3" t="inlineStr">
        <is>
          <t>Marrowbine Bakes</t>
        </is>
      </c>
      <c r="C3" t="inlineStr">
        <is>
          <t>marrowbine-bakes@example.com</t>
        </is>
      </c>
      <c r="D3" s="11" t="n">
        <v>46266</v>
      </c>
      <c r="E3" s="11" t="n">
        <v>46280</v>
      </c>
      <c r="F3" s="12" t="n">
        <v>819.85</v>
      </c>
      <c r="G3" s="12" t="n">
        <v>819.85</v>
      </c>
      <c r="H3" s="12" t="n">
        <v>0</v>
      </c>
      <c r="I3" t="inlineStr">
        <is>
          <t>PAID</t>
        </is>
      </c>
    </row>
    <row r="4">
      <c r="A4" t="inlineStr">
        <is>
          <t>INV-2003</t>
        </is>
      </c>
      <c r="B4" t="inlineStr">
        <is>
          <t>Quenmarsh Roasthouse</t>
        </is>
      </c>
      <c r="C4" t="inlineStr">
        <is>
          <t>quenmarsh-roasthouse@example.com</t>
        </is>
      </c>
      <c r="D4" s="11" t="n">
        <v>46267</v>
      </c>
      <c r="E4" s="11" t="n">
        <v>46281</v>
      </c>
      <c r="F4" s="12" t="n">
        <v>695.16</v>
      </c>
      <c r="G4" s="12" t="n">
        <v>695.16</v>
      </c>
      <c r="H4" s="12" t="n">
        <v>0</v>
      </c>
      <c r="I4" t="inlineStr">
        <is>
          <t>PAID</t>
        </is>
      </c>
    </row>
    <row r="5">
      <c r="A5" t="inlineStr">
        <is>
          <t>INV-2004</t>
        </is>
      </c>
      <c r="B5" t="inlineStr">
        <is>
          <t>Wrenfeather Studio</t>
        </is>
      </c>
      <c r="C5" t="inlineStr">
        <is>
          <t>wrenfeather-studio@example.com</t>
        </is>
      </c>
      <c r="D5" s="11" t="n">
        <v>46267</v>
      </c>
      <c r="E5" s="11" t="n">
        <v>46281</v>
      </c>
      <c r="F5" s="12" t="n">
        <v>1017.78</v>
      </c>
      <c r="G5" s="12" t="n">
        <v>1017.78</v>
      </c>
      <c r="H5" s="12" t="n">
        <v>0</v>
      </c>
      <c r="I5" t="inlineStr">
        <is>
          <t>PAID</t>
        </is>
      </c>
    </row>
    <row r="6">
      <c r="A6" t="inlineStr">
        <is>
          <t>INV-2005</t>
        </is>
      </c>
      <c r="B6" t="inlineStr">
        <is>
          <t>Pellicott Deli</t>
        </is>
      </c>
      <c r="C6" t="inlineStr">
        <is>
          <t>pellicott-deli@example.com</t>
        </is>
      </c>
      <c r="D6" s="11" t="n">
        <v>46268</v>
      </c>
      <c r="E6" s="11" t="n">
        <v>46282</v>
      </c>
      <c r="F6" s="12" t="n">
        <v>902.35</v>
      </c>
      <c r="G6" s="12" t="n">
        <v>902.35</v>
      </c>
      <c r="H6" s="12" t="n">
        <v>0</v>
      </c>
      <c r="I6" t="inlineStr">
        <is>
          <t>PAID</t>
        </is>
      </c>
    </row>
    <row r="7">
      <c r="A7" t="inlineStr">
        <is>
          <t>INV-2006</t>
        </is>
      </c>
      <c r="B7" t="inlineStr">
        <is>
          <t>Brackwhistle Kitchen</t>
        </is>
      </c>
      <c r="C7" t="inlineStr">
        <is>
          <t>brackwhistle-kitchen@example.com</t>
        </is>
      </c>
      <c r="D7" s="11" t="n">
        <v>46269</v>
      </c>
      <c r="E7" s="11" t="n">
        <v>46283</v>
      </c>
      <c r="F7" s="12" t="n">
        <v>1130.04</v>
      </c>
      <c r="G7" s="12" t="n">
        <v>1130.04</v>
      </c>
      <c r="H7" s="12" t="n">
        <v>0</v>
      </c>
      <c r="I7" t="inlineStr">
        <is>
          <t>PAID</t>
        </is>
      </c>
    </row>
    <row r="8">
      <c r="A8" t="inlineStr">
        <is>
          <t>INV-2007</t>
        </is>
      </c>
      <c r="B8" t="inlineStr">
        <is>
          <t>Quellbrook Physio</t>
        </is>
      </c>
      <c r="C8" t="inlineStr">
        <is>
          <t>quellbrook-physio@example.com</t>
        </is>
      </c>
      <c r="D8" s="11" t="n">
        <v>46269</v>
      </c>
      <c r="E8" s="11" t="n">
        <v>46283</v>
      </c>
      <c r="F8" s="12" t="n">
        <v>163.32</v>
      </c>
      <c r="G8" s="12" t="n">
        <v>163.32</v>
      </c>
      <c r="H8" s="12" t="n">
        <v>0</v>
      </c>
      <c r="I8" t="inlineStr">
        <is>
          <t>PAID</t>
        </is>
      </c>
    </row>
    <row r="9">
      <c r="A9" t="inlineStr">
        <is>
          <t>INV-2008</t>
        </is>
      </c>
      <c r="B9" t="inlineStr">
        <is>
          <t>Corrowind Coffee Cart</t>
        </is>
      </c>
      <c r="C9" t="inlineStr">
        <is>
          <t>corrowind-coffee-cart@example.com</t>
        </is>
      </c>
      <c r="D9" s="11" t="n">
        <v>46270</v>
      </c>
      <c r="E9" s="11" t="n">
        <v>46284</v>
      </c>
      <c r="F9" s="12" t="n">
        <v>948.36</v>
      </c>
      <c r="G9" s="12" t="n">
        <v>948.36</v>
      </c>
      <c r="H9" s="12" t="n">
        <v>0</v>
      </c>
      <c r="I9" t="inlineStr">
        <is>
          <t>PAID</t>
        </is>
      </c>
    </row>
    <row r="10">
      <c r="A10" t="inlineStr">
        <is>
          <t>INV-2009</t>
        </is>
      </c>
      <c r="B10" t="inlineStr">
        <is>
          <t>Larchmere Florist</t>
        </is>
      </c>
      <c r="C10" t="inlineStr">
        <is>
          <t>larchmere-florist@example.com</t>
        </is>
      </c>
      <c r="D10" s="11" t="n">
        <v>46270</v>
      </c>
      <c r="E10" s="11" t="n">
        <v>46284</v>
      </c>
      <c r="F10" s="12" t="n">
        <v>373.67</v>
      </c>
      <c r="G10" s="12" t="n">
        <v>373.67</v>
      </c>
      <c r="H10" s="12" t="n">
        <v>0</v>
      </c>
      <c r="I10" t="inlineStr">
        <is>
          <t>PAID</t>
        </is>
      </c>
    </row>
    <row r="11">
      <c r="A11" t="inlineStr">
        <is>
          <t>INV-2010</t>
        </is>
      </c>
      <c r="B11" t="inlineStr">
        <is>
          <t>Ottercombe Yoga</t>
        </is>
      </c>
      <c r="C11" t="inlineStr">
        <is>
          <t>ottercombe-yoga@example.com</t>
        </is>
      </c>
      <c r="D11" s="11" t="n">
        <v>46271</v>
      </c>
      <c r="E11" s="11" t="n">
        <v>46285</v>
      </c>
      <c r="F11" s="12" t="n">
        <v>770.55</v>
      </c>
      <c r="G11" s="12" t="n">
        <v>770.55</v>
      </c>
      <c r="H11" s="12" t="n">
        <v>0</v>
      </c>
      <c r="I11" t="inlineStr">
        <is>
          <t>PAID</t>
        </is>
      </c>
    </row>
    <row r="12">
      <c r="A12" t="inlineStr">
        <is>
          <t>INV-2011</t>
        </is>
      </c>
      <c r="B12" t="inlineStr">
        <is>
          <t>Saltreed Barbers</t>
        </is>
      </c>
      <c r="C12" t="inlineStr">
        <is>
          <t>saltreed-barbers@example.com</t>
        </is>
      </c>
      <c r="D12" s="11" t="n">
        <v>46272</v>
      </c>
      <c r="E12" s="11" t="n">
        <v>46286</v>
      </c>
      <c r="F12" s="12" t="n">
        <v>363.97</v>
      </c>
      <c r="G12" s="12" t="n">
        <v>363.97</v>
      </c>
      <c r="H12" s="12" t="n">
        <v>0</v>
      </c>
      <c r="I12" t="inlineStr">
        <is>
          <t>PAID</t>
        </is>
      </c>
    </row>
    <row r="13">
      <c r="A13" t="inlineStr">
        <is>
          <t>INV-2012</t>
        </is>
      </c>
      <c r="B13" t="inlineStr">
        <is>
          <t>Fenwick Lane Books</t>
        </is>
      </c>
      <c r="C13" t="inlineStr">
        <is>
          <t>fenwick-lane-books@example.com</t>
        </is>
      </c>
      <c r="D13" s="11" t="n">
        <v>46272</v>
      </c>
      <c r="E13" s="11" t="n">
        <v>46286</v>
      </c>
      <c r="F13" s="12" t="n">
        <v>791.6799999999999</v>
      </c>
      <c r="G13" s="12" t="n">
        <v>791.6799999999999</v>
      </c>
      <c r="H13" s="12" t="n">
        <v>0</v>
      </c>
      <c r="I13" t="inlineStr">
        <is>
          <t>PAID</t>
        </is>
      </c>
    </row>
    <row r="14">
      <c r="A14" t="inlineStr">
        <is>
          <t>INV-2013</t>
        </is>
      </c>
      <c r="B14" t="inlineStr">
        <is>
          <t>Holloway Tile Co </t>
        </is>
      </c>
      <c r="C14" t="inlineStr">
        <is>
          <t>holloway-tile-co@example.com</t>
        </is>
      </c>
      <c r="D14" s="11" t="n">
        <v>46273</v>
      </c>
      <c r="E14" s="11" t="n">
        <v>46287</v>
      </c>
      <c r="F14" s="12" t="n">
        <v>95.23999999999999</v>
      </c>
      <c r="G14" s="12" t="n">
        <v>95.23999999999999</v>
      </c>
      <c r="H14" s="12" t="n">
        <v>0</v>
      </c>
      <c r="I14" t="inlineStr">
        <is>
          <t>PAID</t>
        </is>
      </c>
    </row>
    <row r="15">
      <c r="A15" t="inlineStr">
        <is>
          <t>INV-2014</t>
        </is>
      </c>
      <c r="B15" t="inlineStr">
        <is>
          <t>Duskwater Gallery</t>
        </is>
      </c>
      <c r="C15" t="inlineStr">
        <is>
          <t>duskwater-gallery@example.com</t>
        </is>
      </c>
      <c r="D15" s="11" t="n">
        <v>46274</v>
      </c>
      <c r="E15" s="11" t="n">
        <v>46288</v>
      </c>
      <c r="F15" s="12" t="n">
        <v>1138.84</v>
      </c>
      <c r="G15" s="12" t="n">
        <v>1138.84</v>
      </c>
      <c r="H15" s="12" t="n">
        <v>0</v>
      </c>
      <c r="I15" t="inlineStr">
        <is>
          <t>PAID</t>
        </is>
      </c>
    </row>
    <row r="16">
      <c r="A16" t="inlineStr">
        <is>
          <t>INV-2015</t>
        </is>
      </c>
      <c r="B16" t="inlineStr">
        <is>
          <t>Sample Café</t>
        </is>
      </c>
      <c r="C16" t="inlineStr">
        <is>
          <t>sample-cafe@example.com</t>
        </is>
      </c>
      <c r="D16" s="11" t="n">
        <v>46274</v>
      </c>
      <c r="E16" s="11" t="n">
        <v>46288</v>
      </c>
      <c r="F16" s="12" t="n">
        <v>1433.29</v>
      </c>
      <c r="G16" s="12" t="n">
        <v>1433.29</v>
      </c>
      <c r="H16" s="12" t="n">
        <v>0</v>
      </c>
      <c r="I16" t="inlineStr">
        <is>
          <t>PAID</t>
        </is>
      </c>
    </row>
    <row r="17">
      <c r="A17" t="inlineStr">
        <is>
          <t>INV-2016</t>
        </is>
      </c>
      <c r="B17" t="inlineStr">
        <is>
          <t>Marrowbine Bakes</t>
        </is>
      </c>
      <c r="C17" t="inlineStr">
        <is>
          <t>marrowbine-bakes@example.com</t>
        </is>
      </c>
      <c r="D17" s="11" t="n">
        <v>46275</v>
      </c>
      <c r="E17" s="11" t="n">
        <v>46289</v>
      </c>
      <c r="F17" s="12" t="n">
        <v>748.64</v>
      </c>
      <c r="G17" s="12" t="n">
        <v>748.64</v>
      </c>
      <c r="H17" s="12" t="n">
        <v>0</v>
      </c>
      <c r="I17" t="inlineStr">
        <is>
          <t>PAID</t>
        </is>
      </c>
    </row>
    <row r="18">
      <c r="A18" t="inlineStr">
        <is>
          <t>INV-2017</t>
        </is>
      </c>
      <c r="B18" t="inlineStr">
        <is>
          <t>Quenmarsh Roasthouse</t>
        </is>
      </c>
      <c r="C18" t="inlineStr">
        <is>
          <t>quenmarsh-roasthouse@example.com</t>
        </is>
      </c>
      <c r="D18" s="11" t="n">
        <v>46275</v>
      </c>
      <c r="E18" s="11" t="n">
        <v>46289</v>
      </c>
      <c r="F18" s="12" t="n">
        <v>239.51</v>
      </c>
      <c r="G18" s="12" t="n">
        <v>239.51</v>
      </c>
      <c r="H18" s="12" t="n">
        <v>0</v>
      </c>
      <c r="I18" t="inlineStr">
        <is>
          <t>PAID</t>
        </is>
      </c>
    </row>
    <row r="19">
      <c r="A19" t="inlineStr">
        <is>
          <t>INV-2018</t>
        </is>
      </c>
      <c r="B19" t="inlineStr">
        <is>
          <t>Wrenfeather Studio</t>
        </is>
      </c>
      <c r="C19" t="inlineStr">
        <is>
          <t>wrenfeather-studio@example.com</t>
        </is>
      </c>
      <c r="D19" s="11" t="n">
        <v>46276</v>
      </c>
      <c r="E19" s="11" t="n">
        <v>46290</v>
      </c>
      <c r="F19" s="12" t="n">
        <v>1361.93</v>
      </c>
      <c r="G19" s="12" t="n">
        <v>1361.93</v>
      </c>
      <c r="H19" s="12" t="n">
        <v>0</v>
      </c>
      <c r="I19" t="inlineStr">
        <is>
          <t>PAID</t>
        </is>
      </c>
    </row>
    <row r="20">
      <c r="A20" t="inlineStr">
        <is>
          <t>INV-2019</t>
        </is>
      </c>
      <c r="B20" t="inlineStr">
        <is>
          <t>Pellicott Deli</t>
        </is>
      </c>
      <c r="C20" t="inlineStr">
        <is>
          <t>pellicott-deli@example.com</t>
        </is>
      </c>
      <c r="D20" s="11" t="n">
        <v>46277</v>
      </c>
      <c r="E20" s="11" t="n">
        <v>46291</v>
      </c>
      <c r="F20" s="12" t="n">
        <v>443.11</v>
      </c>
      <c r="G20" s="12" t="n">
        <v>443.11</v>
      </c>
      <c r="H20" s="12" t="n">
        <v>0</v>
      </c>
      <c r="I20" t="inlineStr">
        <is>
          <t>PAID</t>
        </is>
      </c>
    </row>
    <row r="21">
      <c r="A21" t="inlineStr">
        <is>
          <t>INV-2020</t>
        </is>
      </c>
      <c r="B21" t="inlineStr">
        <is>
          <t>Brackwhistle Kitchen</t>
        </is>
      </c>
      <c r="C21" t="inlineStr">
        <is>
          <t>brackwhistle-kitchen@example.com</t>
        </is>
      </c>
      <c r="D21" s="11" t="n">
        <v>46277</v>
      </c>
      <c r="E21" s="11" t="n">
        <v>46291</v>
      </c>
      <c r="F21" s="12" t="n">
        <v>345.49</v>
      </c>
      <c r="G21" s="12" t="n">
        <v>345.49</v>
      </c>
      <c r="H21" s="12" t="n">
        <v>0</v>
      </c>
      <c r="I21" t="inlineStr">
        <is>
          <t>PAID</t>
        </is>
      </c>
    </row>
    <row r="22">
      <c r="A22" t="inlineStr">
        <is>
          <t>INV-2021</t>
        </is>
      </c>
      <c r="B22" t="inlineStr">
        <is>
          <t>Quellbrook Physio</t>
        </is>
      </c>
      <c r="C22" t="inlineStr">
        <is>
          <t>quellbrook-physio@example.com</t>
        </is>
      </c>
      <c r="D22" s="11" t="n">
        <v>46278</v>
      </c>
      <c r="E22" s="11" t="n">
        <v>46292</v>
      </c>
      <c r="F22" s="12" t="n">
        <v>309.38</v>
      </c>
      <c r="G22" s="12" t="n">
        <v>309.38</v>
      </c>
      <c r="H22" s="12" t="n">
        <v>0</v>
      </c>
      <c r="I22" t="inlineStr">
        <is>
          <t>PAID</t>
        </is>
      </c>
    </row>
    <row r="23">
      <c r="A23" t="inlineStr">
        <is>
          <t>INV-2022</t>
        </is>
      </c>
      <c r="B23" t="inlineStr">
        <is>
          <t>Corrowind Coffee Cart</t>
        </is>
      </c>
      <c r="C23" t="inlineStr">
        <is>
          <t>corrowind-coffee-cart@example.com</t>
        </is>
      </c>
      <c r="D23" s="11" t="n">
        <v>46278</v>
      </c>
      <c r="E23" s="11" t="n">
        <v>46292</v>
      </c>
      <c r="F23" s="12" t="n">
        <v>1210.15</v>
      </c>
      <c r="G23" s="12" t="n">
        <v>1210.15</v>
      </c>
      <c r="H23" s="12" t="n">
        <v>0</v>
      </c>
      <c r="I23" t="inlineStr">
        <is>
          <t>PAID</t>
        </is>
      </c>
    </row>
    <row r="24">
      <c r="A24" t="inlineStr">
        <is>
          <t>INV-2023</t>
        </is>
      </c>
      <c r="B24" t="inlineStr">
        <is>
          <t>Larchmere Florist</t>
        </is>
      </c>
      <c r="C24" t="inlineStr">
        <is>
          <t>larchmere-florist@example.com</t>
        </is>
      </c>
      <c r="D24" s="11" t="n">
        <v>46279</v>
      </c>
      <c r="E24" s="11" t="n">
        <v>46293</v>
      </c>
      <c r="F24" s="12" t="n">
        <v>425.85</v>
      </c>
      <c r="G24" s="12" t="n">
        <v>425.85</v>
      </c>
      <c r="H24" s="12" t="n">
        <v>0</v>
      </c>
      <c r="I24" t="inlineStr">
        <is>
          <t>PAID</t>
        </is>
      </c>
    </row>
    <row r="25">
      <c r="A25" t="inlineStr">
        <is>
          <t>INV-2024</t>
        </is>
      </c>
      <c r="B25" t="inlineStr">
        <is>
          <t>Ottercombe Yoga</t>
        </is>
      </c>
      <c r="C25" t="inlineStr">
        <is>
          <t>ottercombe-yoga@example.com</t>
        </is>
      </c>
      <c r="D25" s="11" t="n">
        <v>46280</v>
      </c>
      <c r="E25" s="11" t="n">
        <v>46294</v>
      </c>
      <c r="F25" s="12" t="n">
        <v>110.27</v>
      </c>
      <c r="G25" s="12" t="n">
        <v>110.27</v>
      </c>
      <c r="H25" s="12" t="n">
        <v>0</v>
      </c>
      <c r="I25" t="inlineStr">
        <is>
          <t>PAID</t>
        </is>
      </c>
    </row>
    <row r="26">
      <c r="A26" t="inlineStr">
        <is>
          <t>INV-2025</t>
        </is>
      </c>
      <c r="B26" t="inlineStr">
        <is>
          <t>Saltreed Barbers</t>
        </is>
      </c>
      <c r="C26" t="inlineStr">
        <is>
          <t>saltreed-barbers@example.com</t>
        </is>
      </c>
      <c r="D26" s="11" t="n">
        <v>46280</v>
      </c>
      <c r="E26" s="11" t="n">
        <v>46294</v>
      </c>
      <c r="F26" s="12" t="n">
        <v>1415.79</v>
      </c>
      <c r="G26" s="12" t="n">
        <v>1415.79</v>
      </c>
      <c r="H26" s="12" t="n">
        <v>0</v>
      </c>
      <c r="I26" t="inlineStr">
        <is>
          <t>PAID</t>
        </is>
      </c>
    </row>
    <row r="27">
      <c r="A27" t="inlineStr">
        <is>
          <t>INV-2026</t>
        </is>
      </c>
      <c r="B27" t="inlineStr">
        <is>
          <t>Fenwick Lane Books</t>
        </is>
      </c>
      <c r="C27" t="inlineStr">
        <is>
          <t>fenwick-lane-books@example.com</t>
        </is>
      </c>
      <c r="D27" s="11" t="n">
        <v>46281</v>
      </c>
      <c r="E27" s="11" t="n">
        <v>46295</v>
      </c>
      <c r="F27" s="12" t="n">
        <v>478.8</v>
      </c>
      <c r="G27" s="12" t="n">
        <v>478.8</v>
      </c>
      <c r="H27" s="12" t="n">
        <v>0</v>
      </c>
      <c r="I27" t="inlineStr">
        <is>
          <t>PAID</t>
        </is>
      </c>
    </row>
    <row r="28">
      <c r="A28" t="inlineStr">
        <is>
          <t>INV-2027</t>
        </is>
      </c>
      <c r="B28" t="inlineStr">
        <is>
          <t>Holloway Tile Co </t>
        </is>
      </c>
      <c r="C28" t="inlineStr">
        <is>
          <t>holloway-tile-co@example.com</t>
        </is>
      </c>
      <c r="D28" s="11" t="n">
        <v>46282</v>
      </c>
      <c r="E28" s="11" t="n">
        <v>46296</v>
      </c>
      <c r="F28" s="12" t="n">
        <v>1370.82</v>
      </c>
      <c r="G28" s="12" t="n">
        <v>1370.82</v>
      </c>
      <c r="H28" s="12" t="n">
        <v>0</v>
      </c>
      <c r="I28" t="inlineStr">
        <is>
          <t>PAID</t>
        </is>
      </c>
    </row>
    <row r="29">
      <c r="A29" t="inlineStr">
        <is>
          <t>INV-2028</t>
        </is>
      </c>
      <c r="B29" t="inlineStr">
        <is>
          <t>Duskwater Gallery</t>
        </is>
      </c>
      <c r="C29" t="inlineStr">
        <is>
          <t>duskwater-gallery@example.com</t>
        </is>
      </c>
      <c r="D29" s="11" t="n">
        <v>46282</v>
      </c>
      <c r="E29" s="11" t="n">
        <v>46296</v>
      </c>
      <c r="F29" s="12" t="n">
        <v>611.46</v>
      </c>
      <c r="G29" s="12" t="n">
        <v>611.46</v>
      </c>
      <c r="H29" s="12" t="n">
        <v>0</v>
      </c>
      <c r="I29" t="inlineStr">
        <is>
          <t>PAID</t>
        </is>
      </c>
    </row>
    <row r="30">
      <c r="A30" t="inlineStr">
        <is>
          <t>INV-2029</t>
        </is>
      </c>
      <c r="B30" t="inlineStr">
        <is>
          <t>Sample Café</t>
        </is>
      </c>
      <c r="C30" t="inlineStr">
        <is>
          <t>sample-cafe@example.com</t>
        </is>
      </c>
      <c r="D30" s="11" t="n">
        <v>46283</v>
      </c>
      <c r="E30" s="11" t="n">
        <v>46297</v>
      </c>
      <c r="F30" s="12" t="n">
        <v>781.55</v>
      </c>
      <c r="G30" s="12" t="n">
        <v>781.55</v>
      </c>
      <c r="H30" s="12" t="n">
        <v>0</v>
      </c>
      <c r="I30" t="inlineStr">
        <is>
          <t>PAID</t>
        </is>
      </c>
    </row>
    <row r="31">
      <c r="A31" t="inlineStr">
        <is>
          <t>INV-2030</t>
        </is>
      </c>
      <c r="B31" t="inlineStr">
        <is>
          <t>Marrowbine Bakes</t>
        </is>
      </c>
      <c r="C31" t="inlineStr">
        <is>
          <t>marrowbine-bakes@example.com</t>
        </is>
      </c>
      <c r="D31" s="11" t="n">
        <v>46283</v>
      </c>
      <c r="E31" s="11" t="n">
        <v>46297</v>
      </c>
      <c r="F31" s="12" t="n">
        <v>1051.75</v>
      </c>
      <c r="G31" s="12" t="n">
        <v>1051.75</v>
      </c>
      <c r="H31" s="12" t="n">
        <v>0</v>
      </c>
      <c r="I31" t="inlineStr">
        <is>
          <t>PAID</t>
        </is>
      </c>
    </row>
    <row r="32">
      <c r="A32" t="inlineStr">
        <is>
          <t>INV-2031</t>
        </is>
      </c>
      <c r="B32" t="inlineStr">
        <is>
          <t>Quenmarsh Roasthouse</t>
        </is>
      </c>
      <c r="C32" t="inlineStr">
        <is>
          <t>quenmarsh-roasthouse@example.com</t>
        </is>
      </c>
      <c r="D32" s="11" t="n">
        <v>46284</v>
      </c>
      <c r="E32" s="11" t="n">
        <v>46298</v>
      </c>
      <c r="F32" s="12" t="n">
        <v>720.16</v>
      </c>
      <c r="G32" s="12" t="n">
        <v>720.16</v>
      </c>
      <c r="H32" s="12" t="n">
        <v>0</v>
      </c>
      <c r="I32" t="inlineStr">
        <is>
          <t>PAID</t>
        </is>
      </c>
    </row>
    <row r="33">
      <c r="A33" t="inlineStr">
        <is>
          <t>INV-2032</t>
        </is>
      </c>
      <c r="B33" t="inlineStr">
        <is>
          <t>Wrenfeather Studio</t>
        </is>
      </c>
      <c r="C33" t="inlineStr">
        <is>
          <t>wrenfeather-studio@example.com</t>
        </is>
      </c>
      <c r="D33" s="11" t="n">
        <v>46285</v>
      </c>
      <c r="E33" s="11" t="n">
        <v>46299</v>
      </c>
      <c r="F33" s="12" t="n">
        <v>1096.07</v>
      </c>
      <c r="G33" s="12" t="n">
        <v>1096.07</v>
      </c>
      <c r="H33" s="12" t="n">
        <v>0</v>
      </c>
      <c r="I33" t="inlineStr">
        <is>
          <t>PAID</t>
        </is>
      </c>
    </row>
    <row r="34">
      <c r="A34" t="inlineStr">
        <is>
          <t>INV-2033</t>
        </is>
      </c>
      <c r="B34" t="inlineStr">
        <is>
          <t>Pellicott Deli</t>
        </is>
      </c>
      <c r="C34" t="inlineStr">
        <is>
          <t>pellicott-deli@example.com</t>
        </is>
      </c>
      <c r="D34" s="11" t="n">
        <v>46285</v>
      </c>
      <c r="E34" s="11" t="n">
        <v>46299</v>
      </c>
      <c r="F34" s="12" t="n">
        <v>86.88</v>
      </c>
      <c r="G34" s="12" t="n">
        <v>86.88</v>
      </c>
      <c r="H34" s="12" t="n">
        <v>0</v>
      </c>
      <c r="I34" t="inlineStr">
        <is>
          <t>PAID</t>
        </is>
      </c>
    </row>
    <row r="35">
      <c r="A35" t="inlineStr">
        <is>
          <t>INV-2034</t>
        </is>
      </c>
      <c r="B35" t="inlineStr">
        <is>
          <t>Brackwhistle Kitchen</t>
        </is>
      </c>
      <c r="C35" t="inlineStr">
        <is>
          <t>brackwhistle-kitchen@example.com</t>
        </is>
      </c>
      <c r="D35" s="11" t="n">
        <v>46286</v>
      </c>
      <c r="E35" s="11" t="n">
        <v>46300</v>
      </c>
      <c r="F35" s="12" t="n">
        <v>993.04</v>
      </c>
      <c r="G35" s="12" t="n">
        <v>993.04</v>
      </c>
      <c r="H35" s="12" t="n">
        <v>0</v>
      </c>
      <c r="I35" t="inlineStr">
        <is>
          <t>PAID</t>
        </is>
      </c>
    </row>
    <row r="36">
      <c r="A36" t="inlineStr">
        <is>
          <t>INV-2035</t>
        </is>
      </c>
      <c r="B36" t="inlineStr">
        <is>
          <t>Quellbrook Physio</t>
        </is>
      </c>
      <c r="C36" t="inlineStr">
        <is>
          <t>quellbrook-physio@example.com</t>
        </is>
      </c>
      <c r="D36" s="11" t="n">
        <v>46286</v>
      </c>
      <c r="E36" s="11" t="n">
        <v>46300</v>
      </c>
      <c r="F36" s="12" t="n">
        <v>494.97</v>
      </c>
      <c r="G36" s="12" t="n">
        <v>494.97</v>
      </c>
      <c r="H36" s="12" t="n">
        <v>0</v>
      </c>
      <c r="I36" t="inlineStr">
        <is>
          <t>PAID</t>
        </is>
      </c>
    </row>
    <row r="37">
      <c r="A37" t="inlineStr">
        <is>
          <t>INV-2036</t>
        </is>
      </c>
      <c r="B37" t="inlineStr">
        <is>
          <t>Corrowind Coffee Cart</t>
        </is>
      </c>
      <c r="C37" t="inlineStr">
        <is>
          <t>corrowind-coffee-cart@example.com</t>
        </is>
      </c>
      <c r="D37" s="11" t="n">
        <v>46287</v>
      </c>
      <c r="E37" s="11" t="n">
        <v>46301</v>
      </c>
      <c r="F37" s="12" t="n">
        <v>639.87</v>
      </c>
      <c r="G37" s="12" t="n">
        <v>0</v>
      </c>
      <c r="H37" s="12" t="n">
        <v>639.87</v>
      </c>
      <c r="I37" t="inlineStr">
        <is>
          <t>AUTHORISED</t>
        </is>
      </c>
    </row>
    <row r="38">
      <c r="A38" t="inlineStr">
        <is>
          <t>INV-2037</t>
        </is>
      </c>
      <c r="B38" t="inlineStr">
        <is>
          <t>Larchmere Florist</t>
        </is>
      </c>
      <c r="C38" t="inlineStr">
        <is>
          <t>larchmere-florist@example.com</t>
        </is>
      </c>
      <c r="D38" s="11" t="n">
        <v>46288</v>
      </c>
      <c r="E38" s="11" t="n">
        <v>46302</v>
      </c>
      <c r="F38" s="12" t="n">
        <v>292.79</v>
      </c>
      <c r="G38" s="12" t="n">
        <v>292.79</v>
      </c>
      <c r="H38" s="12" t="n">
        <v>0</v>
      </c>
      <c r="I38" t="inlineStr">
        <is>
          <t>PAID</t>
        </is>
      </c>
    </row>
    <row r="39">
      <c r="A39" t="inlineStr">
        <is>
          <t>INV-2038</t>
        </is>
      </c>
      <c r="B39" t="inlineStr">
        <is>
          <t>Ottercombe Yoga</t>
        </is>
      </c>
      <c r="C39" t="inlineStr">
        <is>
          <t>ottercombe-yoga@example.com</t>
        </is>
      </c>
      <c r="D39" s="11" t="n">
        <v>46288</v>
      </c>
      <c r="E39" s="11" t="n">
        <v>46302</v>
      </c>
      <c r="F39" s="12" t="n">
        <v>958.51</v>
      </c>
      <c r="G39" s="12" t="n">
        <v>958.51</v>
      </c>
      <c r="H39" s="12" t="n">
        <v>0</v>
      </c>
      <c r="I39" t="inlineStr">
        <is>
          <t>PAID</t>
        </is>
      </c>
    </row>
    <row r="40">
      <c r="A40" t="inlineStr">
        <is>
          <t>INV-2039</t>
        </is>
      </c>
      <c r="B40" t="inlineStr">
        <is>
          <t>Saltreed Barbers</t>
        </is>
      </c>
      <c r="C40" t="inlineStr">
        <is>
          <t>saltreed-barbers@example.com</t>
        </is>
      </c>
      <c r="D40" s="11" t="n">
        <v>46289</v>
      </c>
      <c r="E40" s="11" t="n">
        <v>46303</v>
      </c>
      <c r="F40" s="12" t="n">
        <v>1092.72</v>
      </c>
      <c r="G40" s="12" t="n">
        <v>1092.72</v>
      </c>
      <c r="H40" s="12" t="n">
        <v>0</v>
      </c>
      <c r="I40" t="inlineStr">
        <is>
          <t>PAID</t>
        </is>
      </c>
    </row>
    <row r="41">
      <c r="A41" t="inlineStr">
        <is>
          <t>INV-2040</t>
        </is>
      </c>
      <c r="B41" t="inlineStr">
        <is>
          <t>Fenwick Lane Books</t>
        </is>
      </c>
      <c r="C41" t="inlineStr">
        <is>
          <t>fenwick-lane-books@example.com</t>
        </is>
      </c>
      <c r="D41" s="11" t="n">
        <v>46290</v>
      </c>
      <c r="E41" s="11" t="n">
        <v>46304</v>
      </c>
      <c r="F41" s="12" t="n">
        <v>529.86</v>
      </c>
      <c r="G41" s="12" t="n">
        <v>529.86</v>
      </c>
      <c r="H41" s="12" t="n">
        <v>0</v>
      </c>
      <c r="I41" t="inlineStr">
        <is>
          <t>PAID</t>
        </is>
      </c>
    </row>
    <row r="42">
      <c r="A42" t="inlineStr">
        <is>
          <t>INV-2041</t>
        </is>
      </c>
      <c r="B42" t="inlineStr">
        <is>
          <t>Holloway Tile Co </t>
        </is>
      </c>
      <c r="C42" t="inlineStr">
        <is>
          <t>holloway-tile-co@example.com</t>
        </is>
      </c>
      <c r="D42" s="11" t="n">
        <v>46290</v>
      </c>
      <c r="E42" s="11" t="n">
        <v>46304</v>
      </c>
      <c r="F42" s="12" t="n">
        <v>604.65</v>
      </c>
      <c r="G42" s="12" t="n">
        <v>604.65</v>
      </c>
      <c r="H42" s="12" t="n">
        <v>0</v>
      </c>
      <c r="I42" t="inlineStr">
        <is>
          <t>PAID</t>
        </is>
      </c>
    </row>
    <row r="43">
      <c r="A43" t="inlineStr">
        <is>
          <t>INV-2042</t>
        </is>
      </c>
      <c r="B43" t="inlineStr">
        <is>
          <t>Duskwater Gallery</t>
        </is>
      </c>
      <c r="C43" t="inlineStr">
        <is>
          <t>duskwater-gallery@example.com</t>
        </is>
      </c>
      <c r="D43" s="11" t="n">
        <v>46291</v>
      </c>
      <c r="E43" s="11" t="n">
        <v>46305</v>
      </c>
      <c r="F43" s="12" t="n">
        <v>1258.94</v>
      </c>
      <c r="G43" s="12" t="n">
        <v>1258.94</v>
      </c>
      <c r="H43" s="12" t="n">
        <v>0</v>
      </c>
      <c r="I43" t="inlineStr">
        <is>
          <t>PAID</t>
        </is>
      </c>
    </row>
    <row r="44">
      <c r="A44" t="inlineStr">
        <is>
          <t>INV-2043</t>
        </is>
      </c>
      <c r="B44" t="inlineStr">
        <is>
          <t>Sample Café</t>
        </is>
      </c>
      <c r="C44" t="inlineStr">
        <is>
          <t>sample-cafe@example.com</t>
        </is>
      </c>
      <c r="D44" s="11" t="n">
        <v>46291</v>
      </c>
      <c r="E44" s="11" t="n">
        <v>46305</v>
      </c>
      <c r="F44" s="12" t="n">
        <v>472.2</v>
      </c>
      <c r="G44" s="12" t="n">
        <v>472.2</v>
      </c>
      <c r="H44" s="12" t="n">
        <v>0</v>
      </c>
      <c r="I44" t="inlineStr">
        <is>
          <t>PAID</t>
        </is>
      </c>
    </row>
    <row r="45">
      <c r="A45" t="inlineStr">
        <is>
          <t>INV-2044</t>
        </is>
      </c>
      <c r="B45" t="inlineStr">
        <is>
          <t>Marrowbine Bakes</t>
        </is>
      </c>
      <c r="C45" t="inlineStr">
        <is>
          <t>marrowbine-bakes@example.com</t>
        </is>
      </c>
      <c r="D45" s="11" t="n">
        <v>46292</v>
      </c>
      <c r="E45" s="11" t="n">
        <v>46306</v>
      </c>
      <c r="F45" s="12" t="n">
        <v>1079.45</v>
      </c>
      <c r="G45" s="12" t="n">
        <v>1079.45</v>
      </c>
      <c r="H45" s="12" t="n">
        <v>0</v>
      </c>
      <c r="I45" t="inlineStr">
        <is>
          <t>PAID</t>
        </is>
      </c>
    </row>
    <row r="46">
      <c r="A46" t="inlineStr">
        <is>
          <t>INV-2045</t>
        </is>
      </c>
      <c r="B46" t="inlineStr">
        <is>
          <t>Quenmarsh Roasthouse</t>
        </is>
      </c>
      <c r="C46" t="inlineStr">
        <is>
          <t>quenmarsh-roasthouse@example.com</t>
        </is>
      </c>
      <c r="D46" s="11" t="n">
        <v>46293</v>
      </c>
      <c r="E46" s="11" t="n">
        <v>46307</v>
      </c>
      <c r="F46" s="12" t="n">
        <v>420.51</v>
      </c>
      <c r="G46" s="12" t="n">
        <v>0</v>
      </c>
      <c r="H46" s="12" t="n">
        <v>420.51</v>
      </c>
      <c r="I46" t="inlineStr">
        <is>
          <t>AUTHORISED</t>
        </is>
      </c>
    </row>
    <row r="47">
      <c r="A47" t="inlineStr">
        <is>
          <t>INV-2046</t>
        </is>
      </c>
      <c r="B47" t="inlineStr">
        <is>
          <t>Wrenfeather Studio</t>
        </is>
      </c>
      <c r="C47" t="inlineStr">
        <is>
          <t>wrenfeather-studio@example.com</t>
        </is>
      </c>
      <c r="D47" s="11" t="n">
        <v>46293</v>
      </c>
      <c r="E47" s="11" t="n">
        <v>46307</v>
      </c>
      <c r="F47" s="12" t="n">
        <v>1325.59</v>
      </c>
      <c r="G47" s="12" t="n">
        <v>1325.59</v>
      </c>
      <c r="H47" s="12" t="n">
        <v>0</v>
      </c>
      <c r="I47" t="inlineStr">
        <is>
          <t>PAID</t>
        </is>
      </c>
    </row>
    <row r="48">
      <c r="A48" t="inlineStr">
        <is>
          <t>INV-2047</t>
        </is>
      </c>
      <c r="B48" t="inlineStr">
        <is>
          <t>Pellicott Deli</t>
        </is>
      </c>
      <c r="C48" t="inlineStr">
        <is>
          <t>pellicott-deli@example.com</t>
        </is>
      </c>
      <c r="D48" s="11" t="n">
        <v>46294</v>
      </c>
      <c r="E48" s="11" t="n">
        <v>46308</v>
      </c>
      <c r="F48" s="12" t="n">
        <v>1436.68</v>
      </c>
      <c r="G48" s="12" t="n">
        <v>0</v>
      </c>
      <c r="H48" s="12" t="n">
        <v>1436.68</v>
      </c>
      <c r="I48" t="inlineStr">
        <is>
          <t>AUTHORISED</t>
        </is>
      </c>
    </row>
    <row r="49">
      <c r="A49" t="inlineStr">
        <is>
          <t>INV-2048</t>
        </is>
      </c>
      <c r="B49" t="inlineStr">
        <is>
          <t>Brackwhistle Kitchen</t>
        </is>
      </c>
      <c r="C49" t="inlineStr">
        <is>
          <t>brackwhistle-kitchen@example.com</t>
        </is>
      </c>
      <c r="D49" s="11" t="n">
        <v>46295</v>
      </c>
      <c r="E49" s="11" t="n">
        <v>46309</v>
      </c>
      <c r="F49" s="12" t="n">
        <v>677.28</v>
      </c>
      <c r="G49" s="12" t="n">
        <v>0</v>
      </c>
      <c r="H49" s="12" t="n">
        <v>677.28</v>
      </c>
      <c r="I49" t="inlineStr">
        <is>
          <t>AUTHORISED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16" customWidth="1" min="3" max="3"/>
    <col width="11" customWidth="1" min="4" max="4"/>
    <col width="9" customWidth="1" min="5" max="5"/>
    <col width="11" customWidth="1" min="6" max="6"/>
    <col width="26" customWidth="1" min="7" max="7"/>
    <col width="34" customWidth="1" min="8" max="8"/>
    <col width="12" customWidth="1" min="9" max="9"/>
    <col width="15" customWidth="1" min="10" max="10"/>
    <col width="12" customWidth="1" min="11" max="11"/>
  </cols>
  <sheetData>
    <row r="1" ht="30" customHeight="1">
      <c r="A1" s="10" t="inlineStr">
        <is>
          <t>id</t>
        </is>
      </c>
      <c r="B1" s="10" t="inlineStr">
        <is>
          <t>Type</t>
        </is>
      </c>
      <c r="C1" s="10" t="inlineStr">
        <is>
          <t>Created (UTC)</t>
        </is>
      </c>
      <c r="D1" s="10" t="inlineStr">
        <is>
          <t>Amount</t>
        </is>
      </c>
      <c r="E1" s="10" t="inlineStr">
        <is>
          <t>Fee</t>
        </is>
      </c>
      <c r="F1" s="10" t="inlineStr">
        <is>
          <t>Net</t>
        </is>
      </c>
      <c r="G1" s="10" t="inlineStr">
        <is>
          <t>Description</t>
        </is>
      </c>
      <c r="H1" s="10" t="inlineStr">
        <is>
          <t>Customer Email</t>
        </is>
      </c>
      <c r="I1" s="10" t="inlineStr">
        <is>
          <t>Invoice ref found</t>
        </is>
      </c>
      <c r="J1" s="10" t="inlineStr">
        <is>
          <t>Transfer (payout)</t>
        </is>
      </c>
      <c r="K1" s="10" t="inlineStr">
        <is>
          <t>Matched to</t>
        </is>
      </c>
    </row>
    <row r="2">
      <c r="A2" t="inlineStr">
        <is>
          <t>ch_fx0002907</t>
        </is>
      </c>
      <c r="B2" t="inlineStr">
        <is>
          <t>charge</t>
        </is>
      </c>
      <c r="C2" s="20" t="n">
        <v>46267.37361111111</v>
      </c>
      <c r="D2" s="12" t="n">
        <v>819.85</v>
      </c>
      <c r="E2" s="12" t="n">
        <v>14.65</v>
      </c>
      <c r="F2" s="12" t="n">
        <v>805.2</v>
      </c>
      <c r="G2" t="inlineStr">
        <is>
          <t>Invoice INV-2002</t>
        </is>
      </c>
      <c r="H2" t="inlineStr">
        <is>
          <t>marrowbine-bakes@example.com</t>
        </is>
      </c>
      <c r="I2" t="inlineStr">
        <is>
          <t>INV-2002</t>
        </is>
      </c>
      <c r="J2" t="inlineStr">
        <is>
          <t>po_fx0012385</t>
        </is>
      </c>
      <c r="K2" t="inlineStr">
        <is>
          <t>INV-2002</t>
        </is>
      </c>
    </row>
    <row r="3">
      <c r="A3" t="inlineStr">
        <is>
          <t>ch_fx0001181</t>
        </is>
      </c>
      <c r="B3" t="inlineStr">
        <is>
          <t>charge</t>
        </is>
      </c>
      <c r="C3" s="20" t="n">
        <v>46268.10763888889</v>
      </c>
      <c r="D3" s="12" t="n">
        <v>144.08</v>
      </c>
      <c r="E3" s="12" t="n">
        <v>2.82</v>
      </c>
      <c r="F3" s="12" t="n">
        <v>141.26</v>
      </c>
      <c r="G3" t="inlineStr">
        <is>
          <t>Invoice INV-2001</t>
        </is>
      </c>
      <c r="H3" t="inlineStr">
        <is>
          <t>sample-cafe@example.com</t>
        </is>
      </c>
      <c r="I3" t="inlineStr">
        <is>
          <t>INV-2001</t>
        </is>
      </c>
      <c r="J3" t="inlineStr">
        <is>
          <t>po_fx0012385</t>
        </is>
      </c>
      <c r="K3" t="inlineStr">
        <is>
          <t>INV-2001</t>
        </is>
      </c>
    </row>
    <row r="4">
      <c r="A4" t="inlineStr">
        <is>
          <t>ch_fx0004253</t>
        </is>
      </c>
      <c r="B4" t="inlineStr">
        <is>
          <t>charge</t>
        </is>
      </c>
      <c r="C4" s="20" t="n">
        <v>46268.97361111111</v>
      </c>
      <c r="D4" s="12" t="n">
        <v>1017.78</v>
      </c>
      <c r="E4" s="12" t="n">
        <v>18.11</v>
      </c>
      <c r="F4" s="12" t="n">
        <v>999.67</v>
      </c>
      <c r="G4" t="inlineStr">
        <is>
          <t>Invoice INV-2004</t>
        </is>
      </c>
      <c r="H4" t="inlineStr">
        <is>
          <t>wrenfeather-studio@example.com</t>
        </is>
      </c>
      <c r="I4" t="inlineStr">
        <is>
          <t>INV-2004</t>
        </is>
      </c>
      <c r="J4" t="inlineStr">
        <is>
          <t>po_fx0012385</t>
        </is>
      </c>
      <c r="K4" t="inlineStr">
        <is>
          <t>INV-2004</t>
        </is>
      </c>
    </row>
    <row r="5">
      <c r="A5" t="inlineStr">
        <is>
          <t>ch_fx0003824</t>
        </is>
      </c>
      <c r="B5" t="inlineStr">
        <is>
          <t>charge</t>
        </is>
      </c>
      <c r="C5" s="20" t="n">
        <v>46269.10416666666</v>
      </c>
      <c r="D5" s="12" t="n">
        <v>695.16</v>
      </c>
      <c r="E5" s="12" t="n">
        <v>12.47</v>
      </c>
      <c r="F5" s="12" t="n">
        <v>682.6900000000001</v>
      </c>
      <c r="G5" t="inlineStr">
        <is>
          <t>Invoice INV-2003</t>
        </is>
      </c>
      <c r="H5" t="inlineStr">
        <is>
          <t>quenmarsh-roasthouse@example.com</t>
        </is>
      </c>
      <c r="I5" t="inlineStr">
        <is>
          <t>INV-2003</t>
        </is>
      </c>
      <c r="J5" t="inlineStr">
        <is>
          <t>po_fx0012385</t>
        </is>
      </c>
      <c r="K5" t="inlineStr">
        <is>
          <t>INV-2003</t>
        </is>
      </c>
    </row>
    <row r="6">
      <c r="A6" t="inlineStr">
        <is>
          <t>ch_fx0005853</t>
        </is>
      </c>
      <c r="B6" t="inlineStr">
        <is>
          <t>charge</t>
        </is>
      </c>
      <c r="C6" s="20" t="n">
        <v>46270.27083333334</v>
      </c>
      <c r="D6" s="12" t="n">
        <v>902.35</v>
      </c>
      <c r="E6" s="12" t="n">
        <v>16.09</v>
      </c>
      <c r="F6" s="12" t="n">
        <v>886.26</v>
      </c>
      <c r="G6" t="inlineStr">
        <is>
          <t>Invoice INV-2005</t>
        </is>
      </c>
      <c r="H6" t="inlineStr">
        <is>
          <t>pellicott-deli@example.com</t>
        </is>
      </c>
      <c r="I6" t="inlineStr">
        <is>
          <t>INV-2005</t>
        </is>
      </c>
      <c r="J6" t="inlineStr">
        <is>
          <t>po_fx0012385</t>
        </is>
      </c>
      <c r="K6" t="inlineStr">
        <is>
          <t>INV-2005</t>
        </is>
      </c>
    </row>
    <row r="7">
      <c r="A7" t="inlineStr">
        <is>
          <t>ch_fx0010409</t>
        </is>
      </c>
      <c r="B7" t="inlineStr">
        <is>
          <t>charge</t>
        </is>
      </c>
      <c r="C7" s="20" t="n">
        <v>46272.04236111111</v>
      </c>
      <c r="D7" s="12" t="n">
        <v>770.55</v>
      </c>
      <c r="E7" s="12" t="n">
        <v>13.78</v>
      </c>
      <c r="F7" s="12" t="n">
        <v>756.77</v>
      </c>
      <c r="G7" t="inlineStr">
        <is>
          <t>Invoice INV-2010</t>
        </is>
      </c>
      <c r="H7" t="inlineStr">
        <is>
          <t>ottercombe-yoga@example.com</t>
        </is>
      </c>
      <c r="I7" t="inlineStr">
        <is>
          <t>INV-2010</t>
        </is>
      </c>
      <c r="J7" t="inlineStr">
        <is>
          <t>po_fx0022875</t>
        </is>
      </c>
      <c r="K7" t="inlineStr">
        <is>
          <t>INV-2010</t>
        </is>
      </c>
    </row>
    <row r="8">
      <c r="A8" t="inlineStr">
        <is>
          <t>ch_fx0007351</t>
        </is>
      </c>
      <c r="B8" t="inlineStr">
        <is>
          <t>charge</t>
        </is>
      </c>
      <c r="C8" s="20" t="n">
        <v>46272.14097222222</v>
      </c>
      <c r="D8" s="12" t="n">
        <v>163.32</v>
      </c>
      <c r="E8" s="12" t="n">
        <v>3.16</v>
      </c>
      <c r="F8" s="12" t="n">
        <v>160.16</v>
      </c>
      <c r="G8" t="inlineStr">
        <is>
          <t>Online payment</t>
        </is>
      </c>
      <c r="H8" t="inlineStr">
        <is>
          <t>quellbrook-physio@example.com</t>
        </is>
      </c>
      <c r="I8" t="inlineStr"/>
      <c r="J8" t="inlineStr">
        <is>
          <t>po_fx0022875</t>
        </is>
      </c>
      <c r="K8" t="inlineStr">
        <is>
          <t>INV-2007</t>
        </is>
      </c>
    </row>
    <row r="9">
      <c r="A9" t="inlineStr">
        <is>
          <t>ch_fx0008642</t>
        </is>
      </c>
      <c r="B9" t="inlineStr">
        <is>
          <t>charge</t>
        </is>
      </c>
      <c r="C9" s="20" t="n">
        <v>46272.37638888889</v>
      </c>
      <c r="D9" s="12" t="n">
        <v>948.36</v>
      </c>
      <c r="E9" s="12" t="n">
        <v>16.9</v>
      </c>
      <c r="F9" s="12" t="n">
        <v>931.46</v>
      </c>
      <c r="G9" t="inlineStr">
        <is>
          <t>Invoice INV-2008</t>
        </is>
      </c>
      <c r="H9" t="inlineStr">
        <is>
          <t>corrowind-coffee-cart@example.com</t>
        </is>
      </c>
      <c r="I9" t="inlineStr">
        <is>
          <t>INV-2008</t>
        </is>
      </c>
      <c r="J9" t="inlineStr">
        <is>
          <t>po_fx0022875</t>
        </is>
      </c>
      <c r="K9" t="inlineStr">
        <is>
          <t>INV-2008</t>
        </is>
      </c>
    </row>
    <row r="10">
      <c r="A10" t="inlineStr">
        <is>
          <t>ch_fx0009882</t>
        </is>
      </c>
      <c r="B10" t="inlineStr">
        <is>
          <t>charge</t>
        </is>
      </c>
      <c r="C10" s="20" t="n">
        <v>46273.03680555556</v>
      </c>
      <c r="D10" s="12" t="n">
        <v>373.67</v>
      </c>
      <c r="E10" s="12" t="n">
        <v>6.84</v>
      </c>
      <c r="F10" s="12" t="n">
        <v>366.83</v>
      </c>
      <c r="G10" t="inlineStr">
        <is>
          <t>Invoice INV-2009</t>
        </is>
      </c>
      <c r="H10" t="inlineStr">
        <is>
          <t>larchmere-florist@example.com</t>
        </is>
      </c>
      <c r="I10" t="inlineStr">
        <is>
          <t>INV-2009</t>
        </is>
      </c>
      <c r="J10" t="inlineStr">
        <is>
          <t>po_fx0022875</t>
        </is>
      </c>
      <c r="K10" t="inlineStr">
        <is>
          <t>INV-2009</t>
        </is>
      </c>
    </row>
    <row r="11">
      <c r="A11" t="inlineStr">
        <is>
          <t>ch_fx0011881</t>
        </is>
      </c>
      <c r="B11" t="inlineStr">
        <is>
          <t>charge</t>
        </is>
      </c>
      <c r="C11" s="20" t="n">
        <v>46273.20833333334</v>
      </c>
      <c r="D11" s="12" t="n">
        <v>363.97</v>
      </c>
      <c r="E11" s="12" t="n">
        <v>6.67</v>
      </c>
      <c r="F11" s="12" t="n">
        <v>357.3</v>
      </c>
      <c r="G11" t="inlineStr">
        <is>
          <t>Invoice INV-2011</t>
        </is>
      </c>
      <c r="H11" t="inlineStr">
        <is>
          <t>saltreed-barbers@example.com</t>
        </is>
      </c>
      <c r="I11" t="inlineStr">
        <is>
          <t>INV-2011</t>
        </is>
      </c>
      <c r="J11" t="inlineStr">
        <is>
          <t>po_fx0022875</t>
        </is>
      </c>
      <c r="K11" t="inlineStr">
        <is>
          <t>INV-2011</t>
        </is>
      </c>
    </row>
    <row r="12">
      <c r="A12" t="inlineStr">
        <is>
          <t>ch_fx0015359</t>
        </is>
      </c>
      <c r="B12" t="inlineStr">
        <is>
          <t>charge</t>
        </is>
      </c>
      <c r="C12" s="20" t="n">
        <v>46274.24305555555</v>
      </c>
      <c r="D12" s="12" t="n">
        <v>716.64</v>
      </c>
      <c r="E12" s="12" t="n">
        <v>12.84</v>
      </c>
      <c r="F12" s="12" t="n">
        <v>703.8</v>
      </c>
      <c r="G12" t="inlineStr">
        <is>
          <t>Invoice INV-2015</t>
        </is>
      </c>
      <c r="H12" t="inlineStr">
        <is>
          <t>sample-cafe@example.com</t>
        </is>
      </c>
      <c r="I12" t="inlineStr">
        <is>
          <t>INV-2015</t>
        </is>
      </c>
      <c r="J12" t="inlineStr">
        <is>
          <t>po_fx0037620</t>
        </is>
      </c>
      <c r="K12" t="inlineStr">
        <is>
          <t>INV-2015</t>
        </is>
      </c>
    </row>
    <row r="13">
      <c r="A13" t="inlineStr">
        <is>
          <t>ch_fx0013499</t>
        </is>
      </c>
      <c r="B13" t="inlineStr">
        <is>
          <t>charge</t>
        </is>
      </c>
      <c r="C13" s="20" t="n">
        <v>46274.4125</v>
      </c>
      <c r="D13" s="12" t="n">
        <v>95.23999999999999</v>
      </c>
      <c r="E13" s="12" t="n">
        <v>1.97</v>
      </c>
      <c r="F13" s="12" t="n">
        <v>93.27</v>
      </c>
      <c r="G13" t="inlineStr">
        <is>
          <t>Invoice INV-2013</t>
        </is>
      </c>
      <c r="H13" t="inlineStr">
        <is>
          <t>holloway-tile-co@example.com</t>
        </is>
      </c>
      <c r="I13" t="inlineStr">
        <is>
          <t>INV-2013</t>
        </is>
      </c>
      <c r="J13" t="inlineStr">
        <is>
          <t>po_fx0037620</t>
        </is>
      </c>
      <c r="K13" t="inlineStr">
        <is>
          <t>INV-2013</t>
        </is>
      </c>
    </row>
    <row r="14">
      <c r="A14" t="inlineStr">
        <is>
          <t>ch_fx0012193</t>
        </is>
      </c>
      <c r="B14" t="inlineStr">
        <is>
          <t>charge</t>
        </is>
      </c>
      <c r="C14" s="20" t="n">
        <v>46275.08055555556</v>
      </c>
      <c r="D14" s="12" t="n">
        <v>791.6799999999999</v>
      </c>
      <c r="E14" s="12" t="n">
        <v>14.15</v>
      </c>
      <c r="F14" s="12" t="n">
        <v>777.53</v>
      </c>
      <c r="G14" t="inlineStr">
        <is>
          <t>Invoice INV-2012</t>
        </is>
      </c>
      <c r="H14" t="inlineStr">
        <is>
          <t>fenwick-lane-books@example.com</t>
        </is>
      </c>
      <c r="I14" t="inlineStr">
        <is>
          <t>INV-2012</t>
        </is>
      </c>
      <c r="J14" t="inlineStr">
        <is>
          <t>po_fx0037620</t>
        </is>
      </c>
      <c r="K14" t="inlineStr">
        <is>
          <t>INV-2012</t>
        </is>
      </c>
    </row>
    <row r="15">
      <c r="A15" t="inlineStr">
        <is>
          <t>ch_fx0006820</t>
        </is>
      </c>
      <c r="B15" t="inlineStr">
        <is>
          <t>charge</t>
        </is>
      </c>
      <c r="C15" s="20" t="n">
        <v>46275.43125</v>
      </c>
      <c r="D15" s="12" t="n">
        <v>1130.04</v>
      </c>
      <c r="E15" s="12" t="n">
        <v>20.08</v>
      </c>
      <c r="F15" s="12" t="n">
        <v>1109.96</v>
      </c>
      <c r="G15" t="inlineStr">
        <is>
          <t>Invoice INV-2006</t>
        </is>
      </c>
      <c r="H15" t="inlineStr">
        <is>
          <t>brackwhistle-kitchen@example.com</t>
        </is>
      </c>
      <c r="I15" t="inlineStr">
        <is>
          <t>INV-2006</t>
        </is>
      </c>
      <c r="J15" t="inlineStr">
        <is>
          <t>po_fx0037620</t>
        </is>
      </c>
      <c r="K15" t="inlineStr">
        <is>
          <t>INV-2006</t>
        </is>
      </c>
    </row>
    <row r="16">
      <c r="A16" t="inlineStr">
        <is>
          <t>ch_fx0018543</t>
        </is>
      </c>
      <c r="B16" t="inlineStr">
        <is>
          <t>charge</t>
        </is>
      </c>
      <c r="C16" s="20" t="n">
        <v>46277.16875</v>
      </c>
      <c r="D16" s="12" t="n">
        <v>1361.93</v>
      </c>
      <c r="E16" s="12" t="n">
        <v>24.13</v>
      </c>
      <c r="F16" s="12" t="n">
        <v>1337.8</v>
      </c>
      <c r="G16" t="inlineStr">
        <is>
          <t>Invoice INV-2018</t>
        </is>
      </c>
      <c r="H16" t="inlineStr">
        <is>
          <t>wrenfeather-studio@example.com</t>
        </is>
      </c>
      <c r="I16" t="inlineStr">
        <is>
          <t>INV-2018</t>
        </is>
      </c>
      <c r="J16" t="inlineStr">
        <is>
          <t>po_fx0037620</t>
        </is>
      </c>
      <c r="K16" t="inlineStr">
        <is>
          <t>INV-2018</t>
        </is>
      </c>
    </row>
    <row r="17">
      <c r="A17" t="inlineStr">
        <is>
          <t>ch_fx0021948</t>
        </is>
      </c>
      <c r="B17" t="inlineStr">
        <is>
          <t>charge</t>
        </is>
      </c>
      <c r="C17" s="20" t="n">
        <v>46277.92986111111</v>
      </c>
      <c r="D17" s="12" t="n">
        <v>309.38</v>
      </c>
      <c r="E17" s="12" t="n">
        <v>5.71</v>
      </c>
      <c r="F17" s="12" t="n">
        <v>303.67</v>
      </c>
      <c r="G17" t="inlineStr">
        <is>
          <t>Invoice INV-2021</t>
        </is>
      </c>
      <c r="H17" t="inlineStr">
        <is>
          <t>quellbrook-physio@example.com</t>
        </is>
      </c>
      <c r="I17" t="inlineStr">
        <is>
          <t>INV-2021</t>
        </is>
      </c>
      <c r="J17" t="inlineStr">
        <is>
          <t>po_fx0046837</t>
        </is>
      </c>
      <c r="K17" t="inlineStr">
        <is>
          <t>INV-2021</t>
        </is>
      </c>
    </row>
    <row r="18">
      <c r="A18" t="inlineStr">
        <is>
          <t>ch_fx0017558</t>
        </is>
      </c>
      <c r="B18" t="inlineStr">
        <is>
          <t>charge</t>
        </is>
      </c>
      <c r="C18" s="20" t="n">
        <v>46278.45416666667</v>
      </c>
      <c r="D18" s="12" t="n">
        <v>239.51</v>
      </c>
      <c r="E18" s="12" t="n">
        <v>4.49</v>
      </c>
      <c r="F18" s="12" t="n">
        <v>235.02</v>
      </c>
      <c r="G18" t="inlineStr">
        <is>
          <t>Invoice INV-2017</t>
        </is>
      </c>
      <c r="H18" t="inlineStr">
        <is>
          <t>quenmarsh-roasthouse@example.com</t>
        </is>
      </c>
      <c r="I18" t="inlineStr">
        <is>
          <t>INV-2017</t>
        </is>
      </c>
      <c r="J18" t="inlineStr">
        <is>
          <t>po_fx0046837</t>
        </is>
      </c>
      <c r="K18" t="inlineStr">
        <is>
          <t>INV-2017</t>
        </is>
      </c>
    </row>
    <row r="19">
      <c r="A19" t="inlineStr">
        <is>
          <t>ch_fx0014874</t>
        </is>
      </c>
      <c r="B19" t="inlineStr">
        <is>
          <t>charge</t>
        </is>
      </c>
      <c r="C19" s="20" t="n">
        <v>46279.28680555556</v>
      </c>
      <c r="D19" s="12" t="n">
        <v>1138.84</v>
      </c>
      <c r="E19" s="12" t="n">
        <v>20.23</v>
      </c>
      <c r="F19" s="12" t="n">
        <v>1118.61</v>
      </c>
      <c r="G19" t="inlineStr">
        <is>
          <t>Invoice INV-2014</t>
        </is>
      </c>
      <c r="H19" t="inlineStr">
        <is>
          <t>duskwater-gallery@example.com</t>
        </is>
      </c>
      <c r="I19" t="inlineStr">
        <is>
          <t>INV-2014</t>
        </is>
      </c>
      <c r="J19" t="inlineStr">
        <is>
          <t>po_fx0046837</t>
        </is>
      </c>
      <c r="K19" t="inlineStr">
        <is>
          <t>INV-2014</t>
        </is>
      </c>
    </row>
    <row r="20">
      <c r="A20" t="inlineStr">
        <is>
          <t>ch_fx0022806</t>
        </is>
      </c>
      <c r="B20" t="inlineStr">
        <is>
          <t>charge</t>
        </is>
      </c>
      <c r="C20" s="20" t="n">
        <v>46280.40486111111</v>
      </c>
      <c r="D20" s="12" t="n">
        <v>1210.15</v>
      </c>
      <c r="E20" s="12" t="n">
        <v>21.48</v>
      </c>
      <c r="F20" s="12" t="n">
        <v>1188.67</v>
      </c>
      <c r="G20" t="inlineStr">
        <is>
          <t>Invoice INV-2022</t>
        </is>
      </c>
      <c r="H20" t="inlineStr">
        <is>
          <t>corrowind-coffee-cart@example.com</t>
        </is>
      </c>
      <c r="I20" t="inlineStr">
        <is>
          <t>INV-2022</t>
        </is>
      </c>
      <c r="J20" t="inlineStr">
        <is>
          <t>po_fx0046837</t>
        </is>
      </c>
      <c r="K20" t="inlineStr">
        <is>
          <t>INV-2022</t>
        </is>
      </c>
    </row>
    <row r="21">
      <c r="A21" t="inlineStr">
        <is>
          <t>ch_fx0023981</t>
        </is>
      </c>
      <c r="B21" t="inlineStr">
        <is>
          <t>charge</t>
        </is>
      </c>
      <c r="C21" s="20" t="n">
        <v>46280.40694444445</v>
      </c>
      <c r="D21" s="12" t="n">
        <v>1210.15</v>
      </c>
      <c r="E21" s="12" t="n">
        <v>21.48</v>
      </c>
      <c r="F21" s="12" t="n">
        <v>1188.67</v>
      </c>
      <c r="G21" t="inlineStr">
        <is>
          <t>Invoice INV-2022</t>
        </is>
      </c>
      <c r="H21" t="inlineStr">
        <is>
          <t>corrowind-coffee-cart@example.com</t>
        </is>
      </c>
      <c r="I21" t="inlineStr">
        <is>
          <t>INV-2022</t>
        </is>
      </c>
      <c r="J21" t="inlineStr">
        <is>
          <t>po_fx0046837</t>
        </is>
      </c>
      <c r="K21" t="inlineStr">
        <is>
          <t>INV-2022</t>
        </is>
      </c>
    </row>
    <row r="22">
      <c r="A22" t="inlineStr">
        <is>
          <t>ch_fx0016709</t>
        </is>
      </c>
      <c r="B22" t="inlineStr">
        <is>
          <t>charge</t>
        </is>
      </c>
      <c r="C22" s="20" t="n">
        <v>46281.125</v>
      </c>
      <c r="D22" s="12" t="n">
        <v>748.64</v>
      </c>
      <c r="E22" s="12" t="n">
        <v>13.4</v>
      </c>
      <c r="F22" s="12" t="n">
        <v>735.24</v>
      </c>
      <c r="G22" t="inlineStr">
        <is>
          <t>Invoice INV-2016</t>
        </is>
      </c>
      <c r="H22" t="inlineStr">
        <is>
          <t>marrowbine-bakes@example.com</t>
        </is>
      </c>
      <c r="I22" t="inlineStr">
        <is>
          <t>INV-2016</t>
        </is>
      </c>
      <c r="J22" t="inlineStr">
        <is>
          <t>po_fx0055458</t>
        </is>
      </c>
      <c r="K22" t="inlineStr">
        <is>
          <t>INV-2016</t>
        </is>
      </c>
    </row>
    <row r="23">
      <c r="A23" t="inlineStr">
        <is>
          <t>ch_fx0020476</t>
        </is>
      </c>
      <c r="B23" t="inlineStr">
        <is>
          <t>charge</t>
        </is>
      </c>
      <c r="C23" s="20" t="n">
        <v>46281.19652777778</v>
      </c>
      <c r="D23" s="12" t="n">
        <v>345.49</v>
      </c>
      <c r="E23" s="12" t="n">
        <v>6.35</v>
      </c>
      <c r="F23" s="12" t="n">
        <v>339.14</v>
      </c>
      <c r="G23" t="inlineStr">
        <is>
          <t>Invoice INV-2020</t>
        </is>
      </c>
      <c r="H23" t="inlineStr">
        <is>
          <t>brackwhistle-kitchen@example.com</t>
        </is>
      </c>
      <c r="I23" t="inlineStr">
        <is>
          <t>INV-2020</t>
        </is>
      </c>
      <c r="J23" t="inlineStr">
        <is>
          <t>po_fx0055458</t>
        </is>
      </c>
      <c r="K23" t="inlineStr">
        <is>
          <t>INV-2020</t>
        </is>
      </c>
    </row>
    <row r="24">
      <c r="A24" t="inlineStr">
        <is>
          <t>ch_fx0025883</t>
        </is>
      </c>
      <c r="B24" t="inlineStr">
        <is>
          <t>charge</t>
        </is>
      </c>
      <c r="C24" s="20" t="n">
        <v>46282.97013888889</v>
      </c>
      <c r="D24" s="12" t="n">
        <v>110.27</v>
      </c>
      <c r="E24" s="12" t="n">
        <v>2.23</v>
      </c>
      <c r="F24" s="12" t="n">
        <v>108.04</v>
      </c>
      <c r="G24" t="inlineStr">
        <is>
          <t>Invoice INV-2024</t>
        </is>
      </c>
      <c r="H24" t="inlineStr">
        <is>
          <t>ottercombe-yoga@example.com</t>
        </is>
      </c>
      <c r="I24" t="inlineStr">
        <is>
          <t>INV-2024</t>
        </is>
      </c>
      <c r="J24" t="inlineStr">
        <is>
          <t>po_fx0055458</t>
        </is>
      </c>
      <c r="K24" t="inlineStr">
        <is>
          <t>INV-2024</t>
        </is>
      </c>
    </row>
    <row r="25">
      <c r="A25" t="inlineStr">
        <is>
          <t>ch_fx0046126</t>
        </is>
      </c>
      <c r="B25" t="inlineStr">
        <is>
          <t>charge</t>
        </is>
      </c>
      <c r="C25" s="20" t="n">
        <v>46283.00833333333</v>
      </c>
      <c r="D25" s="12" t="n">
        <v>240</v>
      </c>
      <c r="E25" s="12" t="n">
        <v>4.5</v>
      </c>
      <c r="F25" s="12" t="n">
        <v>235.5</v>
      </c>
      <c r="G25" t="inlineStr">
        <is>
          <t>Invoice INV-2099</t>
        </is>
      </c>
      <c r="H25" t="inlineStr">
        <is>
          <t>unknown@example.com</t>
        </is>
      </c>
      <c r="I25" t="inlineStr">
        <is>
          <t>INV-2099</t>
        </is>
      </c>
      <c r="J25" t="inlineStr">
        <is>
          <t>po_fx0055458</t>
        </is>
      </c>
      <c r="K25" t="inlineStr">
        <is>
          <t>UNMATCHED</t>
        </is>
      </c>
    </row>
    <row r="26">
      <c r="A26" t="inlineStr">
        <is>
          <t>ch_fx0019197</t>
        </is>
      </c>
      <c r="B26" t="inlineStr">
        <is>
          <t>charge</t>
        </is>
      </c>
      <c r="C26" s="20" t="n">
        <v>46283.33333333334</v>
      </c>
      <c r="D26" s="12" t="n">
        <v>443.11</v>
      </c>
      <c r="E26" s="12" t="n">
        <v>8.050000000000001</v>
      </c>
      <c r="F26" s="12" t="n">
        <v>435.06</v>
      </c>
      <c r="G26" t="inlineStr">
        <is>
          <t>Invoice INV-2019</t>
        </is>
      </c>
      <c r="H26" t="inlineStr">
        <is>
          <t>pellicott-deli@example.com</t>
        </is>
      </c>
      <c r="I26" t="inlineStr">
        <is>
          <t>INV-2019</t>
        </is>
      </c>
      <c r="J26" t="inlineStr">
        <is>
          <t>po_fx0055458</t>
        </is>
      </c>
      <c r="K26" t="inlineStr">
        <is>
          <t>INV-2019</t>
        </is>
      </c>
    </row>
    <row r="27">
      <c r="A27" t="inlineStr">
        <is>
          <t>ch_fx0024366</t>
        </is>
      </c>
      <c r="B27" t="inlineStr">
        <is>
          <t>charge</t>
        </is>
      </c>
      <c r="C27" s="20" t="n">
        <v>46284.42361111111</v>
      </c>
      <c r="D27" s="12" t="n">
        <v>425.85</v>
      </c>
      <c r="E27" s="12" t="n">
        <v>7.75</v>
      </c>
      <c r="F27" s="12" t="n">
        <v>418.1</v>
      </c>
      <c r="G27" t="inlineStr">
        <is>
          <t>Invoice INV-2023</t>
        </is>
      </c>
      <c r="H27" t="inlineStr">
        <is>
          <t>larchmere-florist@example.com</t>
        </is>
      </c>
      <c r="I27" t="inlineStr">
        <is>
          <t>INV-2023</t>
        </is>
      </c>
      <c r="J27" t="inlineStr">
        <is>
          <t>po_fx0055458</t>
        </is>
      </c>
      <c r="K27" t="inlineStr">
        <is>
          <t>INV-2023</t>
        </is>
      </c>
    </row>
    <row r="28">
      <c r="A28" t="inlineStr">
        <is>
          <t>ch_fx0026324</t>
        </is>
      </c>
      <c r="B28" t="inlineStr">
        <is>
          <t>charge</t>
        </is>
      </c>
      <c r="C28" s="20" t="n">
        <v>46285.96111111111</v>
      </c>
      <c r="D28" s="12" t="n">
        <v>1415.79</v>
      </c>
      <c r="E28" s="12" t="n">
        <v>25.08</v>
      </c>
      <c r="F28" s="12" t="n">
        <v>1390.71</v>
      </c>
      <c r="G28" t="inlineStr">
        <is>
          <t>Invoice INV-2025</t>
        </is>
      </c>
      <c r="H28" t="inlineStr">
        <is>
          <t>saltreed-barbers@example.com</t>
        </is>
      </c>
      <c r="I28" t="inlineStr">
        <is>
          <t>INV-2025</t>
        </is>
      </c>
      <c r="J28" t="inlineStr">
        <is>
          <t>po_fx0066617</t>
        </is>
      </c>
      <c r="K28" t="inlineStr">
        <is>
          <t>INV-2025</t>
        </is>
      </c>
    </row>
    <row r="29">
      <c r="A29" t="inlineStr">
        <is>
          <t>ch_fx0027257</t>
        </is>
      </c>
      <c r="B29" t="inlineStr">
        <is>
          <t>charge</t>
        </is>
      </c>
      <c r="C29" s="20" t="n">
        <v>46287.29027777778</v>
      </c>
      <c r="D29" s="12" t="n">
        <v>478.8</v>
      </c>
      <c r="E29" s="12" t="n">
        <v>8.68</v>
      </c>
      <c r="F29" s="12" t="n">
        <v>470.12</v>
      </c>
      <c r="G29" t="inlineStr">
        <is>
          <t>Invoice INV-2026</t>
        </is>
      </c>
      <c r="H29" t="inlineStr">
        <is>
          <t>fenwick-lane-books@example.com</t>
        </is>
      </c>
      <c r="I29" t="inlineStr">
        <is>
          <t>INV-2026</t>
        </is>
      </c>
      <c r="J29" t="inlineStr">
        <is>
          <t>po_fx0066617</t>
        </is>
      </c>
      <c r="K29" t="inlineStr">
        <is>
          <t>INV-2026</t>
        </is>
      </c>
    </row>
    <row r="30">
      <c r="A30" t="inlineStr">
        <is>
          <t>ch_fx0028206</t>
        </is>
      </c>
      <c r="B30" t="inlineStr">
        <is>
          <t>charge</t>
        </is>
      </c>
      <c r="C30" s="20" t="n">
        <v>46287.41458333333</v>
      </c>
      <c r="D30" s="12" t="n">
        <v>1370.82</v>
      </c>
      <c r="E30" s="12" t="n">
        <v>24.29</v>
      </c>
      <c r="F30" s="12" t="n">
        <v>1346.53</v>
      </c>
      <c r="G30" t="inlineStr">
        <is>
          <t>Invoice INV-2027</t>
        </is>
      </c>
      <c r="H30" t="inlineStr">
        <is>
          <t>holloway-tile-co@example.com</t>
        </is>
      </c>
      <c r="I30" t="inlineStr">
        <is>
          <t>INV-2027</t>
        </is>
      </c>
      <c r="J30" t="inlineStr">
        <is>
          <t>po_fx0066617</t>
        </is>
      </c>
      <c r="K30" t="inlineStr">
        <is>
          <t>INV-2027</t>
        </is>
      </c>
    </row>
    <row r="31">
      <c r="A31" t="inlineStr">
        <is>
          <t>ch_fx0030121</t>
        </is>
      </c>
      <c r="B31" t="inlineStr">
        <is>
          <t>charge</t>
        </is>
      </c>
      <c r="C31" s="20" t="n">
        <v>46288.11180555556</v>
      </c>
      <c r="D31" s="12" t="n">
        <v>781.55</v>
      </c>
      <c r="E31" s="12" t="n">
        <v>13.98</v>
      </c>
      <c r="F31" s="12" t="n">
        <v>767.5700000000001</v>
      </c>
      <c r="G31" t="inlineStr">
        <is>
          <t>Invoice INV-2029</t>
        </is>
      </c>
      <c r="H31" t="inlineStr">
        <is>
          <t>sample-cafe@example.com</t>
        </is>
      </c>
      <c r="I31" t="inlineStr">
        <is>
          <t>INV-2029</t>
        </is>
      </c>
      <c r="J31" t="inlineStr">
        <is>
          <t>po_fx0073498</t>
        </is>
      </c>
      <c r="K31" t="inlineStr">
        <is>
          <t>INV-2029</t>
        </is>
      </c>
    </row>
    <row r="32">
      <c r="A32" t="inlineStr">
        <is>
          <t>ch_fx0029675</t>
        </is>
      </c>
      <c r="B32" t="inlineStr">
        <is>
          <t>charge</t>
        </is>
      </c>
      <c r="C32" s="20" t="n">
        <v>46288.35972222222</v>
      </c>
      <c r="D32" s="12" t="n">
        <v>611.46</v>
      </c>
      <c r="E32" s="12" t="n">
        <v>11</v>
      </c>
      <c r="F32" s="12" t="n">
        <v>600.46</v>
      </c>
      <c r="G32" t="inlineStr">
        <is>
          <t>Invoice INV-2028</t>
        </is>
      </c>
      <c r="H32" t="inlineStr">
        <is>
          <t>duskwater-gallery@example.com</t>
        </is>
      </c>
      <c r="I32" t="inlineStr">
        <is>
          <t>INV-2028</t>
        </is>
      </c>
      <c r="J32" t="inlineStr">
        <is>
          <t>po_fx0073498</t>
        </is>
      </c>
      <c r="K32" t="inlineStr">
        <is>
          <t>INV-2028</t>
        </is>
      </c>
    </row>
    <row r="33">
      <c r="A33" t="inlineStr">
        <is>
          <t>ch_fx0033111</t>
        </is>
      </c>
      <c r="B33" t="inlineStr">
        <is>
          <t>charge</t>
        </is>
      </c>
      <c r="C33" s="20" t="n">
        <v>46289.37916666667</v>
      </c>
      <c r="D33" s="12" t="n">
        <v>86.88</v>
      </c>
      <c r="E33" s="12" t="n">
        <v>1.82</v>
      </c>
      <c r="F33" s="12" t="n">
        <v>85.06</v>
      </c>
      <c r="G33" t="inlineStr">
        <is>
          <t>Invoice INV-2033</t>
        </is>
      </c>
      <c r="H33" t="inlineStr">
        <is>
          <t>pellicott-deli@example.com</t>
        </is>
      </c>
      <c r="I33" t="inlineStr">
        <is>
          <t>INV-2033</t>
        </is>
      </c>
      <c r="J33" t="inlineStr">
        <is>
          <t>po_fx0073498</t>
        </is>
      </c>
      <c r="K33" t="inlineStr">
        <is>
          <t>INV-2033</t>
        </is>
      </c>
    </row>
    <row r="34">
      <c r="A34" t="inlineStr">
        <is>
          <t>ch_fx0035650</t>
        </is>
      </c>
      <c r="B34" t="inlineStr">
        <is>
          <t>charge</t>
        </is>
      </c>
      <c r="C34" s="20" t="n">
        <v>46289.45555555556</v>
      </c>
      <c r="D34" s="12" t="n">
        <v>494.97</v>
      </c>
      <c r="E34" s="12" t="n">
        <v>8.960000000000001</v>
      </c>
      <c r="F34" s="12" t="n">
        <v>486.01</v>
      </c>
      <c r="G34" t="inlineStr">
        <is>
          <t>Invoice INV-2035</t>
        </is>
      </c>
      <c r="H34" t="inlineStr">
        <is>
          <t>quellbrook-physio@example.com</t>
        </is>
      </c>
      <c r="I34" t="inlineStr">
        <is>
          <t>INV-2035</t>
        </is>
      </c>
      <c r="J34" t="inlineStr">
        <is>
          <t>po_fx0073498</t>
        </is>
      </c>
      <c r="K34" t="inlineStr">
        <is>
          <t>INV-2035</t>
        </is>
      </c>
    </row>
    <row r="35">
      <c r="A35" t="inlineStr">
        <is>
          <t>ch_fx0031212</t>
        </is>
      </c>
      <c r="B35" t="inlineStr">
        <is>
          <t>charge</t>
        </is>
      </c>
      <c r="C35" s="20" t="n">
        <v>46290.31527777778</v>
      </c>
      <c r="D35" s="12" t="n">
        <v>720.16</v>
      </c>
      <c r="E35" s="12" t="n">
        <v>12.9</v>
      </c>
      <c r="F35" s="12" t="n">
        <v>707.26</v>
      </c>
      <c r="G35" t="inlineStr">
        <is>
          <t>Invoice INV-2031</t>
        </is>
      </c>
      <c r="H35" t="inlineStr">
        <is>
          <t>quenmarsh-roasthouse@example.com</t>
        </is>
      </c>
      <c r="I35" t="inlineStr">
        <is>
          <t>INV-2031</t>
        </is>
      </c>
      <c r="J35" t="inlineStr">
        <is>
          <t>po_fx0073498</t>
        </is>
      </c>
      <c r="K35" t="inlineStr">
        <is>
          <t>INV-2031</t>
        </is>
      </c>
    </row>
    <row r="36">
      <c r="A36" t="inlineStr">
        <is>
          <t>ch_fx0041770</t>
        </is>
      </c>
      <c r="B36" t="inlineStr">
        <is>
          <t>charge</t>
        </is>
      </c>
      <c r="C36" s="20" t="n">
        <v>46290.92291666667</v>
      </c>
      <c r="D36" s="12" t="n">
        <v>604.65</v>
      </c>
      <c r="E36" s="12" t="n">
        <v>10.88</v>
      </c>
      <c r="F36" s="12" t="n">
        <v>593.77</v>
      </c>
      <c r="G36" t="inlineStr">
        <is>
          <t>Invoice INV-2041</t>
        </is>
      </c>
      <c r="H36" t="inlineStr">
        <is>
          <t>holloway-tile-co@example.com</t>
        </is>
      </c>
      <c r="I36" t="inlineStr">
        <is>
          <t>INV-2041</t>
        </is>
      </c>
      <c r="J36" t="inlineStr">
        <is>
          <t>po_fx0073498</t>
        </is>
      </c>
      <c r="K36" t="inlineStr">
        <is>
          <t>INV-2041</t>
        </is>
      </c>
    </row>
    <row r="37">
      <c r="A37" t="inlineStr">
        <is>
          <t>ch_fx0043420</t>
        </is>
      </c>
      <c r="B37" t="inlineStr">
        <is>
          <t>charge</t>
        </is>
      </c>
      <c r="C37" s="20" t="n">
        <v>46291.13263888889</v>
      </c>
      <c r="D37" s="12" t="n">
        <v>472.2</v>
      </c>
      <c r="E37" s="12" t="n">
        <v>8.56</v>
      </c>
      <c r="F37" s="12" t="n">
        <v>463.64</v>
      </c>
      <c r="G37" t="inlineStr">
        <is>
          <t>Invoice INV-2043</t>
        </is>
      </c>
      <c r="H37" t="inlineStr">
        <is>
          <t>sample-cafe@example.com</t>
        </is>
      </c>
      <c r="I37" t="inlineStr">
        <is>
          <t>INV-2043</t>
        </is>
      </c>
      <c r="J37" t="inlineStr">
        <is>
          <t>po_fx0073498</t>
        </is>
      </c>
      <c r="K37" t="inlineStr">
        <is>
          <t>INV-2043</t>
        </is>
      </c>
    </row>
    <row r="38">
      <c r="A38" t="inlineStr">
        <is>
          <t>ch_fx0034834</t>
        </is>
      </c>
      <c r="B38" t="inlineStr">
        <is>
          <t>charge</t>
        </is>
      </c>
      <c r="C38" s="20" t="n">
        <v>46291.1625</v>
      </c>
      <c r="D38" s="12" t="n">
        <v>993.04</v>
      </c>
      <c r="E38" s="12" t="n">
        <v>17.68</v>
      </c>
      <c r="F38" s="12" t="n">
        <v>975.36</v>
      </c>
      <c r="G38" t="inlineStr">
        <is>
          <t>Invoice INV-2034</t>
        </is>
      </c>
      <c r="H38" t="inlineStr">
        <is>
          <t>brackwhistle-kitchen@example.com</t>
        </is>
      </c>
      <c r="I38" t="inlineStr">
        <is>
          <t>INV-2034</t>
        </is>
      </c>
      <c r="J38" t="inlineStr">
        <is>
          <t>po_fx0073498</t>
        </is>
      </c>
      <c r="K38" t="inlineStr">
        <is>
          <t>INV-2034</t>
        </is>
      </c>
    </row>
    <row r="39">
      <c r="A39" t="inlineStr">
        <is>
          <t>ch_fx0032859</t>
        </is>
      </c>
      <c r="B39" t="inlineStr">
        <is>
          <t>charge</t>
        </is>
      </c>
      <c r="C39" s="20" t="n">
        <v>46291.22777777778</v>
      </c>
      <c r="D39" s="12" t="n">
        <v>1096.07</v>
      </c>
      <c r="E39" s="12" t="n">
        <v>19.48</v>
      </c>
      <c r="F39" s="12" t="n">
        <v>1076.59</v>
      </c>
      <c r="G39" t="inlineStr">
        <is>
          <t>Invoice INV-2032</t>
        </is>
      </c>
      <c r="H39" t="inlineStr">
        <is>
          <t>wrenfeather-studio@example.com</t>
        </is>
      </c>
      <c r="I39" t="inlineStr">
        <is>
          <t>INV-2032</t>
        </is>
      </c>
      <c r="J39" t="inlineStr">
        <is>
          <t>po_fx0073498</t>
        </is>
      </c>
      <c r="K39" t="inlineStr">
        <is>
          <t>INV-2032</t>
        </is>
      </c>
    </row>
    <row r="40">
      <c r="A40" t="inlineStr">
        <is>
          <t>ch_fx0044241</t>
        </is>
      </c>
      <c r="B40" t="inlineStr">
        <is>
          <t>charge</t>
        </is>
      </c>
      <c r="C40" s="20" t="n">
        <v>46292.26527777778</v>
      </c>
      <c r="D40" s="12" t="n">
        <v>1079.45</v>
      </c>
      <c r="E40" s="12" t="n">
        <v>19.19</v>
      </c>
      <c r="F40" s="12" t="n">
        <v>1060.26</v>
      </c>
      <c r="G40" t="inlineStr">
        <is>
          <t>Invoice INV-2044</t>
        </is>
      </c>
      <c r="H40" t="inlineStr">
        <is>
          <t>marrowbine-bakes@example.com</t>
        </is>
      </c>
      <c r="I40" t="inlineStr">
        <is>
          <t>INV-2044</t>
        </is>
      </c>
      <c r="J40" t="inlineStr">
        <is>
          <t>po_fx0087391</t>
        </is>
      </c>
      <c r="K40" t="inlineStr">
        <is>
          <t>INV-2044</t>
        </is>
      </c>
    </row>
    <row r="41">
      <c r="A41" t="inlineStr">
        <is>
          <t>ch_fx0042903</t>
        </is>
      </c>
      <c r="B41" t="inlineStr">
        <is>
          <t>charge</t>
        </is>
      </c>
      <c r="C41" s="20" t="n">
        <v>46293.12847222222</v>
      </c>
      <c r="D41" s="12" t="n">
        <v>1258.94</v>
      </c>
      <c r="E41" s="12" t="n">
        <v>22.33</v>
      </c>
      <c r="F41" s="12" t="n">
        <v>1236.61</v>
      </c>
      <c r="G41" t="inlineStr">
        <is>
          <t>Invoice INV-2042</t>
        </is>
      </c>
      <c r="H41" t="inlineStr">
        <is>
          <t>duskwater-gallery@example.com</t>
        </is>
      </c>
      <c r="I41" t="inlineStr">
        <is>
          <t>INV-2042</t>
        </is>
      </c>
      <c r="J41" t="inlineStr">
        <is>
          <t>po_fx0087391</t>
        </is>
      </c>
      <c r="K41" t="inlineStr">
        <is>
          <t>INV-2042</t>
        </is>
      </c>
    </row>
    <row r="42">
      <c r="A42" t="inlineStr">
        <is>
          <t>ch_fx0039369</t>
        </is>
      </c>
      <c r="B42" t="inlineStr">
        <is>
          <t>charge</t>
        </is>
      </c>
      <c r="C42" s="20" t="n">
        <v>46293.28958333333</v>
      </c>
      <c r="D42" s="12" t="n">
        <v>529.86</v>
      </c>
      <c r="E42" s="12" t="n">
        <v>9.57</v>
      </c>
      <c r="F42" s="12" t="n">
        <v>520.29</v>
      </c>
      <c r="G42" t="inlineStr">
        <is>
          <t>Invoice INV-2040</t>
        </is>
      </c>
      <c r="H42" t="inlineStr">
        <is>
          <t>fenwick-lane-books@example.com</t>
        </is>
      </c>
      <c r="I42" t="inlineStr">
        <is>
          <t>INV-2040</t>
        </is>
      </c>
      <c r="J42" t="inlineStr">
        <is>
          <t>po_fx0087391</t>
        </is>
      </c>
      <c r="K42" t="inlineStr">
        <is>
          <t>INV-2040</t>
        </is>
      </c>
    </row>
    <row r="43">
      <c r="A43" t="inlineStr">
        <is>
          <t>ch_fx0037622</t>
        </is>
      </c>
      <c r="B43" t="inlineStr">
        <is>
          <t>charge</t>
        </is>
      </c>
      <c r="C43" s="20" t="n">
        <v>46293.29236111111</v>
      </c>
      <c r="D43" s="12" t="n">
        <v>958.51</v>
      </c>
      <c r="E43" s="12" t="n">
        <v>17.07</v>
      </c>
      <c r="F43" s="12" t="n">
        <v>941.4400000000001</v>
      </c>
      <c r="G43" t="inlineStr">
        <is>
          <t>Invoice INV-2038</t>
        </is>
      </c>
      <c r="H43" t="inlineStr">
        <is>
          <t>ottercombe-yoga@example.com</t>
        </is>
      </c>
      <c r="I43" t="inlineStr">
        <is>
          <t>INV-2038</t>
        </is>
      </c>
      <c r="J43" t="inlineStr">
        <is>
          <t>po_fx0087391</t>
        </is>
      </c>
      <c r="K43" t="inlineStr">
        <is>
          <t>INV-2038</t>
        </is>
      </c>
    </row>
    <row r="44">
      <c r="A44" t="inlineStr">
        <is>
          <t>ch_fx0036349</t>
        </is>
      </c>
      <c r="B44" t="inlineStr">
        <is>
          <t>charge</t>
        </is>
      </c>
      <c r="C44" s="20" t="n">
        <v>46294.09027777778</v>
      </c>
      <c r="D44" s="12" t="n">
        <v>292.79</v>
      </c>
      <c r="E44" s="12" t="n">
        <v>5.42</v>
      </c>
      <c r="F44" s="12" t="n">
        <v>287.37</v>
      </c>
      <c r="G44" t="inlineStr">
        <is>
          <t>Invoice INV-2037</t>
        </is>
      </c>
      <c r="H44" t="inlineStr">
        <is>
          <t>larchmere-florist@example.com</t>
        </is>
      </c>
      <c r="I44" t="inlineStr">
        <is>
          <t>INV-2037</t>
        </is>
      </c>
      <c r="J44" t="inlineStr">
        <is>
          <t>po_fx0087391</t>
        </is>
      </c>
      <c r="K44" t="inlineStr">
        <is>
          <t>INV-2037</t>
        </is>
      </c>
    </row>
    <row r="45">
      <c r="A45" t="inlineStr">
        <is>
          <t>ch_fx0038502</t>
        </is>
      </c>
      <c r="B45" t="inlineStr">
        <is>
          <t>charge</t>
        </is>
      </c>
      <c r="C45" s="20" t="n">
        <v>46294.42222222222</v>
      </c>
      <c r="D45" s="12" t="n">
        <v>1092.72</v>
      </c>
      <c r="E45" s="12" t="n">
        <v>19.42</v>
      </c>
      <c r="F45" s="12" t="n">
        <v>1073.3</v>
      </c>
      <c r="G45" t="inlineStr">
        <is>
          <t>Invoice INV-2039</t>
        </is>
      </c>
      <c r="H45" t="inlineStr">
        <is>
          <t>saltreed-barbers@example.com</t>
        </is>
      </c>
      <c r="I45" t="inlineStr">
        <is>
          <t>INV-2039</t>
        </is>
      </c>
      <c r="J45" t="inlineStr">
        <is>
          <t>po_fx0087391</t>
        </is>
      </c>
      <c r="K45" t="inlineStr">
        <is>
          <t>INV-2039</t>
        </is>
      </c>
    </row>
    <row r="46">
      <c r="A46" t="inlineStr">
        <is>
          <t>ch_fx0040474</t>
        </is>
      </c>
      <c r="B46" t="inlineStr">
        <is>
          <t>refund</t>
        </is>
      </c>
      <c r="C46" s="20" t="n">
        <v>46295.28958333333</v>
      </c>
      <c r="D46" s="12" t="n">
        <v>-529.86</v>
      </c>
      <c r="E46" s="12" t="n">
        <v>0</v>
      </c>
      <c r="F46" s="12" t="n">
        <v>-529.86</v>
      </c>
      <c r="G46" t="inlineStr">
        <is>
          <t>Refund for Invoice INV-2040</t>
        </is>
      </c>
      <c r="H46" t="inlineStr">
        <is>
          <t>fenwick-lane-books@example.com</t>
        </is>
      </c>
      <c r="I46" t="inlineStr">
        <is>
          <t>INV-2040</t>
        </is>
      </c>
      <c r="J46" t="inlineStr"/>
      <c r="K46" t="inlineStr">
        <is>
          <t>INV-2040</t>
        </is>
      </c>
    </row>
    <row r="47">
      <c r="A47" t="inlineStr">
        <is>
          <t>ch_fx0045872</t>
        </is>
      </c>
      <c r="B47" t="inlineStr">
        <is>
          <t>charge</t>
        </is>
      </c>
      <c r="C47" s="20" t="n">
        <v>46295.45833333334</v>
      </c>
      <c r="D47" s="12" t="n">
        <v>1325.59</v>
      </c>
      <c r="E47" s="12" t="n">
        <v>23.5</v>
      </c>
      <c r="F47" s="12" t="n">
        <v>1302.09</v>
      </c>
      <c r="G47" t="inlineStr">
        <is>
          <t>Invoice INV-2046</t>
        </is>
      </c>
      <c r="H47" t="inlineStr">
        <is>
          <t>wrenfeather-studio@example.com</t>
        </is>
      </c>
      <c r="I47" t="inlineStr">
        <is>
          <t>INV-2046</t>
        </is>
      </c>
      <c r="J47" t="inlineStr"/>
      <c r="K47" t="inlineStr">
        <is>
          <t>INV-2046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9" customWidth="1" min="5" max="5"/>
    <col width="11" customWidth="1" min="6" max="6"/>
  </cols>
  <sheetData>
    <row r="1" ht="30" customHeight="1">
      <c r="A1" s="10" t="inlineStr">
        <is>
          <t>id</t>
        </is>
      </c>
      <c r="B1" s="10" t="inlineStr">
        <is>
          <t>Created</t>
        </is>
      </c>
      <c r="C1" s="10" t="inlineStr">
        <is>
          <t>Arrival date</t>
        </is>
      </c>
      <c r="D1" s="10" t="inlineStr">
        <is>
          <t>Amount</t>
        </is>
      </c>
      <c r="E1" s="10" t="inlineStr">
        <is>
          <t>Currency</t>
        </is>
      </c>
      <c r="F1" s="10" t="inlineStr">
        <is>
          <t>Status</t>
        </is>
      </c>
    </row>
    <row r="2">
      <c r="A2" t="inlineStr">
        <is>
          <t>po_fx0012385</t>
        </is>
      </c>
      <c r="B2" s="11" t="n">
        <v>46272</v>
      </c>
      <c r="C2" s="11" t="n">
        <v>46273</v>
      </c>
      <c r="D2" s="12" t="n">
        <v>3515.08</v>
      </c>
      <c r="E2" t="inlineStr">
        <is>
          <t>aud</t>
        </is>
      </c>
      <c r="F2" t="inlineStr">
        <is>
          <t>paid</t>
        </is>
      </c>
    </row>
    <row r="3">
      <c r="A3" t="inlineStr">
        <is>
          <t>po_fx0022875</t>
        </is>
      </c>
      <c r="B3" s="11" t="n">
        <v>46275</v>
      </c>
      <c r="C3" s="11" t="n">
        <v>46276</v>
      </c>
      <c r="D3" s="12" t="n">
        <v>2572.52</v>
      </c>
      <c r="E3" t="inlineStr">
        <is>
          <t>aud</t>
        </is>
      </c>
      <c r="F3" t="inlineStr">
        <is>
          <t>paid</t>
        </is>
      </c>
    </row>
    <row r="4">
      <c r="A4" t="inlineStr">
        <is>
          <t>po_fx0037620</t>
        </is>
      </c>
      <c r="B4" s="11" t="n">
        <v>46279</v>
      </c>
      <c r="C4" s="11" t="n">
        <v>46280</v>
      </c>
      <c r="D4" s="12" t="n">
        <v>4022.36</v>
      </c>
      <c r="E4" t="inlineStr">
        <is>
          <t>aud</t>
        </is>
      </c>
      <c r="F4" t="inlineStr">
        <is>
          <t>paid</t>
        </is>
      </c>
    </row>
    <row r="5">
      <c r="A5" t="inlineStr">
        <is>
          <t>po_fx0046837</t>
        </is>
      </c>
      <c r="B5" s="11" t="n">
        <v>46282</v>
      </c>
      <c r="C5" s="11" t="n">
        <v>46283</v>
      </c>
      <c r="D5" s="12" t="n">
        <v>4034.64</v>
      </c>
      <c r="E5" t="inlineStr">
        <is>
          <t>aud</t>
        </is>
      </c>
      <c r="F5" t="inlineStr">
        <is>
          <t>paid</t>
        </is>
      </c>
    </row>
    <row r="6">
      <c r="A6" t="inlineStr">
        <is>
          <t>po_fx0055458</t>
        </is>
      </c>
      <c r="B6" s="11" t="n">
        <v>46286</v>
      </c>
      <c r="C6" s="11" t="n">
        <v>46287</v>
      </c>
      <c r="D6" s="12" t="n">
        <v>2271.08</v>
      </c>
      <c r="E6" t="inlineStr">
        <is>
          <t>aud</t>
        </is>
      </c>
      <c r="F6" t="inlineStr">
        <is>
          <t>paid</t>
        </is>
      </c>
    </row>
    <row r="7">
      <c r="A7" t="inlineStr">
        <is>
          <t>po_fx0066617</t>
        </is>
      </c>
      <c r="B7" s="11" t="n">
        <v>46289</v>
      </c>
      <c r="C7" s="11" t="n">
        <v>46290</v>
      </c>
      <c r="D7" s="12" t="n">
        <v>3207.36</v>
      </c>
      <c r="E7" t="inlineStr">
        <is>
          <t>aud</t>
        </is>
      </c>
      <c r="F7" t="inlineStr">
        <is>
          <t>paid</t>
        </is>
      </c>
    </row>
    <row r="8">
      <c r="A8" t="inlineStr">
        <is>
          <t>po_fx0073498</t>
        </is>
      </c>
      <c r="B8" s="11" t="n">
        <v>46293</v>
      </c>
      <c r="C8" s="11" t="n">
        <v>46294</v>
      </c>
      <c r="D8" s="12" t="n">
        <v>5755.72</v>
      </c>
      <c r="E8" t="inlineStr">
        <is>
          <t>aud</t>
        </is>
      </c>
      <c r="F8" t="inlineStr">
        <is>
          <t>paid</t>
        </is>
      </c>
    </row>
    <row r="9">
      <c r="A9" t="inlineStr">
        <is>
          <t>po_fx0087391</t>
        </is>
      </c>
      <c r="B9" s="11" t="n">
        <v>46296</v>
      </c>
      <c r="C9" s="11" t="n">
        <v>46297</v>
      </c>
      <c r="D9" s="12" t="n">
        <v>5119.27</v>
      </c>
      <c r="E9" t="inlineStr">
        <is>
          <t>aud</t>
        </is>
      </c>
      <c r="F9" t="inlineStr">
        <is>
          <t>in_transit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 ht="30" customHeight="1">
      <c r="A1" s="10" t="inlineStr">
        <is>
          <t>Date</t>
        </is>
      </c>
      <c r="B1" s="10" t="inlineStr">
        <is>
          <t>Description</t>
        </is>
      </c>
      <c r="C1" s="10" t="inlineStr">
        <is>
          <t>Debit</t>
        </is>
      </c>
      <c r="D1" s="10" t="inlineStr">
        <is>
          <t>Credit</t>
        </is>
      </c>
      <c r="E1" s="10" t="inlineStr">
        <is>
          <t>Balance</t>
        </is>
      </c>
      <c r="F1" s="10" t="inlineStr">
        <is>
          <t>Matched to</t>
        </is>
      </c>
    </row>
    <row r="2">
      <c r="A2" s="11" t="n">
        <v>46266</v>
      </c>
      <c r="B2" t="inlineStr">
        <is>
          <t>RENT SEPT - KILNHOUSE PROPERTIES</t>
        </is>
      </c>
      <c r="C2" s="12" t="n">
        <v>2400</v>
      </c>
      <c r="D2" s="12" t="n"/>
      <c r="E2" s="12" t="n">
        <v>6020.15</v>
      </c>
      <c r="F2" t="inlineStr">
        <is>
          <t>Not a sale</t>
        </is>
      </c>
    </row>
    <row r="3">
      <c r="A3" s="11" t="n">
        <v>46270</v>
      </c>
      <c r="B3" t="inlineStr">
        <is>
          <t>CLAYWORKS SUPPLY PTY (SAMPLE)</t>
        </is>
      </c>
      <c r="C3" s="12" t="n">
        <v>868.4</v>
      </c>
      <c r="D3" s="12" t="n"/>
      <c r="E3" s="12" t="n">
        <v>5151.75</v>
      </c>
      <c r="F3" t="inlineStr">
        <is>
          <t>Not a sale</t>
        </is>
      </c>
    </row>
    <row r="4">
      <c r="A4" s="11" t="n">
        <v>46273</v>
      </c>
      <c r="B4" t="inlineStr">
        <is>
          <t>STRIPE PAYMENTS AUST 0012385</t>
        </is>
      </c>
      <c r="C4" s="12" t="n"/>
      <c r="D4" s="12" t="n">
        <v>3515.08</v>
      </c>
      <c r="E4" s="12" t="n">
        <v>8666.83</v>
      </c>
      <c r="F4" t="inlineStr">
        <is>
          <t>po_fx0012385</t>
        </is>
      </c>
    </row>
    <row r="5">
      <c r="A5" s="11" t="n">
        <v>46275</v>
      </c>
      <c r="B5" t="inlineStr">
        <is>
          <t>ELECTRICITY DIRECT DEBIT</t>
        </is>
      </c>
      <c r="C5" s="12" t="n">
        <v>312.55</v>
      </c>
      <c r="D5" s="12" t="n"/>
      <c r="E5" s="12" t="n">
        <v>8354.280000000001</v>
      </c>
      <c r="F5" t="inlineStr">
        <is>
          <t>Not a sale</t>
        </is>
      </c>
    </row>
    <row r="6">
      <c r="A6" s="11" t="n">
        <v>46276</v>
      </c>
      <c r="B6" t="inlineStr">
        <is>
          <t>STRIPE PAYMENTS AUST 0022875</t>
        </is>
      </c>
      <c r="C6" s="12" t="n"/>
      <c r="D6" s="12" t="n">
        <v>2572.52</v>
      </c>
      <c r="E6" s="12" t="n">
        <v>10926.8</v>
      </c>
      <c r="F6" t="inlineStr">
        <is>
          <t>po_fx0022875</t>
        </is>
      </c>
    </row>
    <row r="7">
      <c r="A7" s="11" t="n">
        <v>46280</v>
      </c>
      <c r="B7" t="inlineStr">
        <is>
          <t>STRIPE PAYMENTS AUST 0037620</t>
        </is>
      </c>
      <c r="C7" s="12" t="n"/>
      <c r="D7" s="12" t="n">
        <v>4022.36</v>
      </c>
      <c r="E7" s="12" t="n">
        <v>14949.16</v>
      </c>
      <c r="F7" t="inlineStr">
        <is>
          <t>po_fx0037620</t>
        </is>
      </c>
    </row>
    <row r="8">
      <c r="A8" s="11" t="n">
        <v>46280</v>
      </c>
      <c r="B8" t="inlineStr">
        <is>
          <t>ACCOUNT KEEPING FEE</t>
        </is>
      </c>
      <c r="C8" s="12" t="n">
        <v>10</v>
      </c>
      <c r="D8" s="12" t="n"/>
      <c r="E8" s="12" t="n">
        <v>14939.16</v>
      </c>
      <c r="F8" t="inlineStr">
        <is>
          <t>Not a sale</t>
        </is>
      </c>
    </row>
    <row r="9">
      <c r="A9" s="11" t="n">
        <v>46283</v>
      </c>
      <c r="B9" t="inlineStr">
        <is>
          <t>STRIPE PAYMENTS AUST 0046837</t>
        </is>
      </c>
      <c r="C9" s="12" t="n"/>
      <c r="D9" s="12" t="n">
        <v>4034.64</v>
      </c>
      <c r="E9" s="12" t="n">
        <v>18973.8</v>
      </c>
      <c r="F9" t="inlineStr">
        <is>
          <t>po_fx0046837</t>
        </is>
      </c>
    </row>
    <row r="10">
      <c r="A10" s="11" t="n">
        <v>46284</v>
      </c>
      <c r="B10" t="inlineStr">
        <is>
          <t>AUSPOST SHIPPING</t>
        </is>
      </c>
      <c r="C10" s="12" t="n">
        <v>146.2</v>
      </c>
      <c r="D10" s="12" t="n"/>
      <c r="E10" s="12" t="n">
        <v>18827.6</v>
      </c>
      <c r="F10" t="inlineStr">
        <is>
          <t>Not a sale</t>
        </is>
      </c>
    </row>
    <row r="11">
      <c r="A11" s="11" t="n">
        <v>46286</v>
      </c>
      <c r="B11" t="inlineStr">
        <is>
          <t>TFR FROM MARROWBINE BAKES REF INV-2030</t>
        </is>
      </c>
      <c r="C11" s="12" t="n"/>
      <c r="D11" s="12" t="n">
        <v>1051.75</v>
      </c>
      <c r="E11" s="12" t="n">
        <v>19879.35</v>
      </c>
      <c r="F11" t="inlineStr">
        <is>
          <t>INV-2030</t>
        </is>
      </c>
    </row>
    <row r="12">
      <c r="A12" s="11" t="n">
        <v>46287</v>
      </c>
      <c r="B12" t="inlineStr">
        <is>
          <t>STRIPE PAYMENTS AUST 0055458</t>
        </is>
      </c>
      <c r="C12" s="12" t="n"/>
      <c r="D12" s="12" t="n">
        <v>2271.08</v>
      </c>
      <c r="E12" s="12" t="n">
        <v>22150.43</v>
      </c>
      <c r="F12" t="inlineStr">
        <is>
          <t>po_fx0055458</t>
        </is>
      </c>
    </row>
    <row r="13">
      <c r="A13" s="11" t="n">
        <v>46290</v>
      </c>
      <c r="B13" t="inlineStr">
        <is>
          <t>STRIPE PAYMENTS AUST 0066617</t>
        </is>
      </c>
      <c r="C13" s="12" t="n"/>
      <c r="D13" s="12" t="n">
        <v>3207.36</v>
      </c>
      <c r="E13" s="12" t="n">
        <v>25357.79</v>
      </c>
      <c r="F13" t="inlineStr">
        <is>
          <t>po_fx0066617</t>
        </is>
      </c>
    </row>
    <row r="14">
      <c r="A14" s="11" t="n">
        <v>46291</v>
      </c>
      <c r="B14" t="inlineStr">
        <is>
          <t>CLAYWORKS SUPPLY PTY (SAMPLE)</t>
        </is>
      </c>
      <c r="C14" s="12" t="n">
        <v>1204.9</v>
      </c>
      <c r="D14" s="12" t="n"/>
      <c r="E14" s="12" t="n">
        <v>24152.89</v>
      </c>
      <c r="F14" t="inlineStr">
        <is>
          <t>Not a sale</t>
        </is>
      </c>
    </row>
    <row r="15">
      <c r="A15" s="11" t="n">
        <v>46294</v>
      </c>
      <c r="B15" t="inlineStr">
        <is>
          <t>STRIPE PAYMENTS AUST 0073498</t>
        </is>
      </c>
      <c r="C15" s="12" t="n"/>
      <c r="D15" s="12" t="n">
        <v>5755.72</v>
      </c>
      <c r="E15" s="12" t="n">
        <v>29908.61</v>
      </c>
      <c r="F15" t="inlineStr">
        <is>
          <t>po_fx0073498</t>
        </is>
      </c>
    </row>
    <row r="16">
      <c r="A16" s="11" t="n">
        <v>46295</v>
      </c>
      <c r="B16" t="inlineStr">
        <is>
          <t>INTEREST</t>
        </is>
      </c>
      <c r="C16" s="12" t="n"/>
      <c r="D16" s="12" t="n">
        <v>3.12</v>
      </c>
      <c r="E16" s="12" t="n">
        <v>29911.73</v>
      </c>
      <c r="F16" t="inlineStr">
        <is>
          <t>Not a sale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2026-10-27T01:23:55Z</dcterms:created>
  <dcterms:modified xmlns:dcterms="http://purl.org/dc/terms/" xmlns:xsi="http://www.w3.org/2001/XMLSchema-instance" xsi:type="dcterms:W3CDTF">2026-10-27T01:23:55Z</dcterms:modified>
</cp:coreProperties>
</file>